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6"/>
  <workbookPr defaultThemeVersion="166925"/>
  <mc:AlternateContent xmlns:mc="http://schemas.openxmlformats.org/markup-compatibility/2006">
    <mc:Choice Requires="x15">
      <x15ac:absPath xmlns:x15ac="http://schemas.microsoft.com/office/spreadsheetml/2010/11/ac" url="C:\Users\MARLYS URIBE\Downloads\"/>
    </mc:Choice>
  </mc:AlternateContent>
  <xr:revisionPtr revIDLastSave="187" documentId="13_ncr:1_{D8BDE126-8693-47C3-86E6-8507EF503882}" xr6:coauthVersionLast="47" xr6:coauthVersionMax="47" xr10:uidLastSave="{A1A495A5-064C-4FC9-9542-7057148F986A}"/>
  <bookViews>
    <workbookView xWindow="-120" yWindow="-120" windowWidth="20730" windowHeight="11040" xr2:uid="{00000000-000D-0000-FFFF-FFFF00000000}"/>
  </bookViews>
  <sheets>
    <sheet name="Riesgo 1" sheetId="3" r:id="rId1"/>
    <sheet name="Datos" sheetId="5" r:id="rId2"/>
    <sheet name="Instructivo" sheetId="4" r:id="rId3"/>
  </sheets>
  <definedNames>
    <definedName name="_xlnm.Print_Area" localSheetId="0">'Riesgo 1'!$A$1:$AK$21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1" i="3" l="1"/>
  <c r="L31" i="3" s="1"/>
  <c r="S28" i="3"/>
  <c r="V28" i="3"/>
  <c r="K26" i="3"/>
  <c r="L26" i="3" s="1"/>
  <c r="V30" i="3" l="1"/>
  <c r="S29" i="3"/>
  <c r="V34" i="3" l="1"/>
  <c r="S34" i="3"/>
  <c r="V33" i="3"/>
  <c r="S33" i="3"/>
  <c r="V32" i="3"/>
  <c r="S32" i="3"/>
  <c r="V31" i="3"/>
  <c r="S31" i="3"/>
  <c r="M31" i="3"/>
  <c r="AD31" i="3" s="1"/>
  <c r="AC31" i="3" s="1"/>
  <c r="H31" i="3"/>
  <c r="I31" i="3" s="1"/>
  <c r="S30" i="3"/>
  <c r="V27" i="3"/>
  <c r="S27" i="3"/>
  <c r="V26" i="3"/>
  <c r="S26" i="3"/>
  <c r="M26" i="3"/>
  <c r="AD29" i="3" s="1"/>
  <c r="AC29" i="3" s="1"/>
  <c r="H26" i="3"/>
  <c r="S18" i="3"/>
  <c r="V18" i="3"/>
  <c r="V20" i="3"/>
  <c r="S20" i="3"/>
  <c r="Z31" i="3" l="1"/>
  <c r="AA31" i="3" s="1"/>
  <c r="AE31" i="3" s="1"/>
  <c r="AF31" i="3" s="1"/>
  <c r="AD32" i="3"/>
  <c r="AC32" i="3" s="1"/>
  <c r="AD34" i="3"/>
  <c r="AC34" i="3" s="1"/>
  <c r="N26" i="3"/>
  <c r="O26" i="3" s="1"/>
  <c r="AD30" i="3"/>
  <c r="AC30" i="3" s="1"/>
  <c r="N31" i="3"/>
  <c r="O31" i="3" s="1"/>
  <c r="I26" i="3"/>
  <c r="Z26" i="3" s="1"/>
  <c r="AD26" i="3"/>
  <c r="AC26" i="3" s="1"/>
  <c r="V21" i="3"/>
  <c r="V19" i="3"/>
  <c r="S21" i="3"/>
  <c r="S19" i="3"/>
  <c r="AB31" i="3" l="1"/>
  <c r="Z32" i="3" s="1"/>
  <c r="AB32" i="3" s="1"/>
  <c r="Z33" i="3" s="1"/>
  <c r="AD33" i="3"/>
  <c r="AC33" i="3" s="1"/>
  <c r="AA26" i="3"/>
  <c r="AE26" i="3" s="1"/>
  <c r="AF26" i="3" s="1"/>
  <c r="AB26" i="3"/>
  <c r="Z27" i="3" s="1"/>
  <c r="AD27" i="3"/>
  <c r="AD28" i="3" s="1"/>
  <c r="AC28" i="3" s="1"/>
  <c r="V25" i="3"/>
  <c r="S25" i="3"/>
  <c r="V24" i="3"/>
  <c r="S24" i="3"/>
  <c r="V23" i="3"/>
  <c r="S23" i="3"/>
  <c r="V22" i="3"/>
  <c r="S22" i="3"/>
  <c r="K22" i="3"/>
  <c r="L22" i="3" s="1"/>
  <c r="H22" i="3"/>
  <c r="AA32" i="3" l="1"/>
  <c r="AE32" i="3" s="1"/>
  <c r="AF32" i="3" s="1"/>
  <c r="AC27" i="3"/>
  <c r="AB33" i="3"/>
  <c r="Z34" i="3" s="1"/>
  <c r="AA33" i="3"/>
  <c r="AE33" i="3" s="1"/>
  <c r="AF33" i="3" s="1"/>
  <c r="AB27" i="3"/>
  <c r="Z28" i="3" s="1"/>
  <c r="AA27" i="3"/>
  <c r="M22" i="3"/>
  <c r="AD22" i="3" s="1"/>
  <c r="AC22" i="3" s="1"/>
  <c r="I22" i="3"/>
  <c r="Z22" i="3" s="1"/>
  <c r="AB22" i="3" s="1"/>
  <c r="Z23" i="3" s="1"/>
  <c r="AB28" i="3" l="1"/>
  <c r="Z29" i="3" s="1"/>
  <c r="AA28" i="3"/>
  <c r="AE28" i="3" s="1"/>
  <c r="AF28" i="3" s="1"/>
  <c r="AE27" i="3"/>
  <c r="AF27" i="3" s="1"/>
  <c r="AB34" i="3"/>
  <c r="AA34" i="3"/>
  <c r="AE34" i="3" s="1"/>
  <c r="AF34" i="3" s="1"/>
  <c r="AD23" i="3"/>
  <c r="AC23" i="3" s="1"/>
  <c r="AD25" i="3"/>
  <c r="N22" i="3"/>
  <c r="O22" i="3" s="1"/>
  <c r="AA22" i="3"/>
  <c r="AE22" i="3" s="1"/>
  <c r="AF22" i="3" s="1"/>
  <c r="AB23" i="3"/>
  <c r="Z24" i="3" s="1"/>
  <c r="AA23" i="3"/>
  <c r="AA29" i="3" l="1"/>
  <c r="AE29" i="3" s="1"/>
  <c r="AF29" i="3" s="1"/>
  <c r="AB29" i="3"/>
  <c r="Z30" i="3" s="1"/>
  <c r="AE23" i="3"/>
  <c r="AF23" i="3" s="1"/>
  <c r="AD24" i="3"/>
  <c r="AC24" i="3" s="1"/>
  <c r="AC25" i="3"/>
  <c r="AA24" i="3"/>
  <c r="AB24" i="3"/>
  <c r="AB30" i="3" l="1"/>
  <c r="AA30" i="3"/>
  <c r="AE30" i="3" s="1"/>
  <c r="AF30" i="3" s="1"/>
  <c r="AE24" i="3"/>
  <c r="AF24" i="3" s="1"/>
  <c r="Z25" i="3"/>
  <c r="AA25" i="3" l="1"/>
  <c r="AE25" i="3" s="1"/>
  <c r="AF25" i="3" s="1"/>
  <c r="AB25" i="3"/>
  <c r="V17" i="3"/>
  <c r="S17" i="3"/>
  <c r="K17" i="3" l="1"/>
  <c r="L17" i="3" s="1"/>
  <c r="M17" i="3" l="1"/>
  <c r="AD21" i="3" s="1"/>
  <c r="H17" i="3"/>
  <c r="AD17" i="3" l="1"/>
  <c r="AC21" i="3"/>
  <c r="I17" i="3"/>
  <c r="Z17" i="3" s="1"/>
  <c r="AA17" i="3" s="1"/>
  <c r="N17" i="3"/>
  <c r="O17" i="3" s="1"/>
  <c r="AC17" i="3" l="1"/>
  <c r="AE17" i="3" s="1"/>
  <c r="AF17" i="3" s="1"/>
  <c r="AD18" i="3"/>
  <c r="AC18" i="3" s="1"/>
  <c r="AB17" i="3"/>
  <c r="Z18" i="3" s="1"/>
  <c r="AD19" i="3" l="1"/>
  <c r="AD20" i="3" s="1"/>
  <c r="AC20" i="3" s="1"/>
  <c r="AB18" i="3"/>
  <c r="Z19" i="3" s="1"/>
  <c r="AA18" i="3"/>
  <c r="AE18" i="3" s="1"/>
  <c r="AF18" i="3" s="1"/>
  <c r="AC19" i="3" l="1"/>
  <c r="AB19" i="3"/>
  <c r="Z20" i="3" s="1"/>
  <c r="AA19" i="3"/>
  <c r="AB20" i="3" l="1"/>
  <c r="Z21" i="3" s="1"/>
  <c r="AA20" i="3"/>
  <c r="AE20" i="3" s="1"/>
  <c r="AF20" i="3" s="1"/>
  <c r="AE19" i="3"/>
  <c r="AF19" i="3" s="1"/>
  <c r="AB21" i="3" l="1"/>
  <c r="AA21" i="3"/>
  <c r="AE21" i="3" s="1"/>
  <c r="AF21"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tc={EB4F6BE9-3318-48BC-A5DA-F771CA243F29}</author>
    <author>tc={8DE082A4-6D03-466B-B973-479BDE665559}</author>
    <author>tc={4A50E768-EFB0-45AA-BC7D-011A5B0D1DF4}</author>
    <author>tc={E356E49E-99D1-416B-B911-8278CE831309}</author>
    <author>Jaime Fernando Manjarrez Ochoa</author>
  </authors>
  <commentList>
    <comment ref="G17" authorId="0" shapeId="0" xr:uid="{00000000-0006-0000-0000-000001000000}">
      <text>
        <t>[Threaded comment]
Your version of Excel allows you to read this threaded comment; however, any edits to it will get removed if the file is opened in a newer version of Excel. Learn more: https://go.microsoft.com/fwlink/?linkid=870924
Comment:
    Se toma como base 
Reportes transmitidos (4*12) = 48
 certificaciones auales = 110</t>
      </text>
    </comment>
    <comment ref="G22" authorId="1" shapeId="0" xr:uid="{00000000-0006-0000-0000-000002000000}">
      <text>
        <t>[Threaded comment]
Your version of Excel allows you to read this threaded comment; however, any edits to it will get removed if the file is opened in a newer version of Excel. Learn more: https://go.microsoft.com/fwlink/?linkid=870924
Comment:
    Se toma como base:
72 inventarios de la toma fisica + 33 inventarios aleatorios reportados 2023</t>
      </text>
    </comment>
    <comment ref="G26" authorId="2" shapeId="0" xr:uid="{00000000-0006-0000-0000-000003000000}">
      <text>
        <t>[Threaded comment]
Your version of Excel allows you to read this threaded comment; however, any edits to it will get removed if the file is opened in a newer version of Excel. Learn more: https://go.microsoft.com/fwlink/?linkid=870924
Comment:
    Se toma como valor 365 que son los días en el año en el que se debe asegurar los alimentos en las unidades de protección integral.</t>
      </text>
    </comment>
    <comment ref="G31" authorId="3" shapeId="0" xr:uid="{00000000-0006-0000-0000-000004000000}">
      <text>
        <t>[Threaded comment]
Your version of Excel allows you to read this threaded comment; however, any edits to it will get removed if the file is opened in a newer version of Excel. Learn more: https://go.microsoft.com/fwlink/?linkid=870924
Comment:
    Numero de egresos 2021
Reply:
    Se toma como valor 365 que son los días en el año en el que se debe asegurar la inocuidad de los alimentos en el almacenamiento, transporte y entrega de alimentos a las unidades de protección integral</t>
      </text>
    </comment>
    <comment ref="R34" authorId="4" shapeId="0" xr:uid="{00000000-0006-0000-0000-000005000000}">
      <text>
        <r>
          <rPr>
            <b/>
            <sz val="9"/>
            <color indexed="81"/>
            <rFont val="Tahoma"/>
            <family val="2"/>
          </rPr>
          <t>Jaime Fernando Manjarrez Ochoa:</t>
        </r>
        <r>
          <rPr>
            <sz val="9"/>
            <color indexed="81"/>
            <rFont val="Tahoma"/>
            <family val="2"/>
          </rPr>
          <t xml:space="preserve">
La Gerencia de Recursos Físicos,   a través del proceso de Gestión de Inventarios, Almacén y Economato, consolidará, validará y entregará la información que le sea requerida ante la detección de afectación a la salud de los NNAJ por ingesta de alimentos y notificará al comisionista de bolsa del contrato de alimentos y al supervisor del contrato.    </t>
        </r>
      </text>
    </comment>
  </commentList>
</comments>
</file>

<file path=xl/sharedStrings.xml><?xml version="1.0" encoding="utf-8"?>
<sst xmlns="http://schemas.openxmlformats.org/spreadsheetml/2006/main" count="332" uniqueCount="239">
  <si>
    <r>
      <t xml:space="preserve">GESTIÓN </t>
    </r>
    <r>
      <rPr>
        <b/>
        <sz val="16"/>
        <color rgb="FFFF0000"/>
        <rFont val="Times New Roman"/>
        <family val="1"/>
      </rPr>
      <t xml:space="preserve"> </t>
    </r>
    <r>
      <rPr>
        <b/>
        <sz val="16"/>
        <rFont val="Times New Roman"/>
        <family val="1"/>
      </rPr>
      <t>DE INVENTARIOS ALMACEN Y ECONOMATO</t>
    </r>
  </si>
  <si>
    <t>CÓDIGO</t>
  </si>
  <si>
    <t>E-PLA-FT-020</t>
  </si>
  <si>
    <t>VERSIÓN</t>
  </si>
  <si>
    <t>09</t>
  </si>
  <si>
    <t>MAPA DE RIESGOS DE GESTIÓN</t>
  </si>
  <si>
    <t>PÁGINA</t>
  </si>
  <si>
    <t>1 DE 1</t>
  </si>
  <si>
    <t>VIGENTE DESDE</t>
  </si>
  <si>
    <t>Proceso</t>
  </si>
  <si>
    <t xml:space="preserve">GESTIÓN DE INVENTARIOS, ALMACEN Y ECONOMATO </t>
  </si>
  <si>
    <t>Objetivo del Proceso</t>
  </si>
  <si>
    <t>Administrar los bienes muebles de consumo, perecederos y no perecederos y los bienes muebles de propiedad, planta y equipo adquiridos y/o recibidos por el Instituto, dirigiendo su almacenamiento, registro y distribución bajo las normas y lineamientos que regulan la materia, haciendo uso de las herramientas tecnológicas que le permitan mantener actualizados los inventarios y optimizar el uso de los recursos del Instituto para apoyar el abastecimiento de las sedes y unidades de protección integral de IDIPRON y la entrega de información confiable para la toma de decisiones</t>
  </si>
  <si>
    <t>Alcance</t>
  </si>
  <si>
    <t>El proceso inicia desde la recepción de los documentos para el ingreso de los elementos y/o bienes, los cuales son administrados, custodiados, controlados, distribuidos y puestos a disposición de los diferentes procesos del IDIPRON y finaliza con la actualización del inventario en bodega, la entrega de la cuenta mensual y los controles administrativos sobre los elementos en bodega y los bienes en servicio.</t>
  </si>
  <si>
    <t>IDENTIFICACIÓN DEL RIESGO</t>
  </si>
  <si>
    <t>VALORACIÓN DEL RIESGO</t>
  </si>
  <si>
    <t>GESTIÓN DEL RIESGO</t>
  </si>
  <si>
    <t xml:space="preserve">MONITOREO </t>
  </si>
  <si>
    <t>SEGUIMIENTO Y EVALUACIÓN</t>
  </si>
  <si>
    <t>Atributos</t>
  </si>
  <si>
    <t>No. De Riesgo</t>
  </si>
  <si>
    <t>Impacto</t>
  </si>
  <si>
    <t>Causa Inmediata</t>
  </si>
  <si>
    <t>Causa Raíz</t>
  </si>
  <si>
    <t>Descripción del Riesgo</t>
  </si>
  <si>
    <t>Clasificación Riesgo</t>
  </si>
  <si>
    <t>Frecuencia con la que se realiza la actividad</t>
  </si>
  <si>
    <t>Probabilidad 
Inherente</t>
  </si>
  <si>
    <t>%</t>
  </si>
  <si>
    <t>Criterios de Impacto</t>
  </si>
  <si>
    <t>Observación de Impacto</t>
  </si>
  <si>
    <t>Impacto
 Inherente</t>
  </si>
  <si>
    <t>Zona de riesgo</t>
  </si>
  <si>
    <t>Zona de riesgo
inherente</t>
  </si>
  <si>
    <t>No. De control</t>
  </si>
  <si>
    <t>Descripción del Control</t>
  </si>
  <si>
    <t>Afectación</t>
  </si>
  <si>
    <t xml:space="preserve">Tipo </t>
  </si>
  <si>
    <t>Implementación</t>
  </si>
  <si>
    <t>Calificación</t>
  </si>
  <si>
    <t>Documentación</t>
  </si>
  <si>
    <t>Frecuencia</t>
  </si>
  <si>
    <t>Evidencia</t>
  </si>
  <si>
    <t xml:space="preserve">Probabilidad Residual </t>
  </si>
  <si>
    <t>Probabilidad Residual Final</t>
  </si>
  <si>
    <t>Impacto Residual Final</t>
  </si>
  <si>
    <t>Zona de Riesgo Final</t>
  </si>
  <si>
    <t>Tratamiento</t>
  </si>
  <si>
    <t>Plan de Acción</t>
  </si>
  <si>
    <t>Responsable</t>
  </si>
  <si>
    <t>Fecha implementación</t>
  </si>
  <si>
    <t>Fecha Del Monitoreo</t>
  </si>
  <si>
    <t>Reporte De La Ejecución De Los Controles</t>
  </si>
  <si>
    <t>Reporte De La Ejecución De Las Acciones Para El Fortalecimento Del Riesgo</t>
  </si>
  <si>
    <t>Reporte De Las Acciones Desarrolladas En Caso De Que Se Haya Materializado El Riesgo</t>
  </si>
  <si>
    <t>Observaciones Del Monitoreo</t>
  </si>
  <si>
    <t xml:space="preserve">OBSERVACIONES OFICINA ASESORA DE PLANEACIÓN </t>
  </si>
  <si>
    <t>OBSERVACIONES OFICINA DE CONTROL INTERNO</t>
  </si>
  <si>
    <t>Reputacional</t>
  </si>
  <si>
    <t>quejas de los usuarios internos</t>
  </si>
  <si>
    <t xml:space="preserve">Generación de información inconsistente respecto a los bienes o elementos de la entidad custodiados por el proceso que se encuentren en las sub bodegas del almacén </t>
  </si>
  <si>
    <t xml:space="preserve">Posibilidad de afectación reputacional por quejas de los usuarios internos debido a la generación de información inconsistente respecto a los bienes o elementos de la entidad custodiados por el proceso que se encuentren en las sub bodegas del almacén </t>
  </si>
  <si>
    <t>El riesgo afecta la imagen de la entidad internamente, de conocimiento general nivel interno, de junta directiva y/o de proveedores</t>
  </si>
  <si>
    <t>El funcionario o contratista designado para registrar el ingreso de bienes, cada vez que se recibe documentación para ingreso de bienes a la bodega por parte del supervisor del contrato, verifica que lo relacionado en la factura coincida con lo relacionado en la remisión recibida en bodega. En caso de que se presente alguna diferencia o novedad en la realización del ingreso, informa por medio de correo electrónico al supervisor del contrato para que realice la corrección o aclaración correspondiente.</t>
  </si>
  <si>
    <t>Detectivo</t>
  </si>
  <si>
    <t>Manual</t>
  </si>
  <si>
    <t>Recepción e ingresos de bienes devolutivos  A-GIAE-PR-002</t>
  </si>
  <si>
    <t>Cada vez que se recibe documentación para ingreso</t>
  </si>
  <si>
    <t xml:space="preserve">  Comprobante de Ingreso de almacén con la firma de revisado o Correos con las novedades o solicitud de corrección</t>
  </si>
  <si>
    <t>ACEPTAR EL RIESGO</t>
  </si>
  <si>
    <t>De acuerdo con la.metodologia para la administración del riesgo, no se formulan acciones de fortalecimiento para la vigencia 2024, por cuanto los controles existentes se consideran suficientes y permiten mitigar el riesgo</t>
  </si>
  <si>
    <r>
      <rPr>
        <b/>
        <u/>
        <sz val="12"/>
        <color rgb="FF000000"/>
        <rFont val="Times New Roman"/>
      </rPr>
      <t xml:space="preserve">Control 1. 
</t>
    </r>
    <r>
      <rPr>
        <sz val="12"/>
        <color rgb="FF000000"/>
        <rFont val="Times New Roman"/>
      </rPr>
      <t xml:space="preserve">
Los funcionarios y/o contratistas designados por la Gerencia de Recursos Físicos para registrar los ingresos de bienes/elementos en el aplicativo asignado para tal fin, recibió para este cuatrimestre 111 ingresos de bienes a la bodega por parte del supervisor del contrato o el apoyo a la supervisión o en sitio, en esta etapa se verificó que lo relacionado en la factura coincidiera con lo relacionado en la remisión recibida en bodega o por correo (sitio).
Se presentaron diferencias o novedades para la realización de los  ingreso, estas fueron comunicadas al supervisor del contrato y/o su apoyo a través de correos electrónicos, para su correspondiente revisión y ajuste.
Se adjuntan correos electrónicos</t>
    </r>
  </si>
  <si>
    <t>De acuerdo con la.metodologia para la administración del riesgo, no se formulan acciones de fortalecimiento para la vigencia 2025, por cuanto los controles existentes se consideran suficientes y permiten mitigar el riesgo</t>
  </si>
  <si>
    <t>No hubo necesidad de aplicar dichos controles, ya que el  riesgo no se materializó</t>
  </si>
  <si>
    <t>Se presentan intermitencias en el servicio de internet, lo que dificulta las operaciones diarias en las sub-bodegas y economato</t>
  </si>
  <si>
    <t>Control No. 1: Se evidencia la aplicación de control en el seguimieinto a las solicitudes recibidas (111) por parte de los supervisores de contrato, y el reporte de novedades las cuales fueron comunicadas por medio de correo electronico
Control No. 2: Se evidencia la aplicación de control en el seguimiento a las solicitudes recibidas (176) por parte de los supervisores de contrato, y n el formato Solicitud de Bienes de Consumo, Consumo Controlado o Devolutivos A-GIAE-FT-002
Control No. 3: Se evidencia la aplicación de control en el seguimeinto a las salidas de almacén de acuerdo al formato A-GIAE-FT-003 (677)  y no se presentaron novedades
Control No. 4: Se evidencia la aplicación del control en cuanto la actualización de las tarjetas Kardex en el formato A-GIAE-FT-004, de acuerdo a los movimientos de ingreso y egresos .
Control No. 5: Se evidencia la aplicación del control con el seguimiento a las solicitudes realizadas por el aplicativo aranda, en donde se encuentran 8 cerradas y una en proceso.
No aplica acción de fortalecimiento
No se materializó el riesgo</t>
  </si>
  <si>
    <r>
      <rPr>
        <b/>
        <sz val="10"/>
        <color rgb="FF000000"/>
        <rFont val="Times New Roman"/>
      </rPr>
      <t xml:space="preserve">CONTROL 1
</t>
    </r>
    <r>
      <rPr>
        <sz val="10"/>
        <color rgb="FF000000"/>
        <rFont val="Times New Roman"/>
      </rPr>
      <t xml:space="preserve">
se evidenció la ejecución de la actividad de control
</t>
    </r>
    <r>
      <rPr>
        <b/>
        <sz val="10"/>
        <color rgb="FF000000"/>
        <rFont val="Times New Roman"/>
      </rPr>
      <t xml:space="preserve">RECOMENDACIONES:
</t>
    </r>
    <r>
      <rPr>
        <sz val="10"/>
        <color rgb="FF000000"/>
        <rFont val="Times New Roman"/>
      </rPr>
      <t xml:space="preserve">
Es importante revisar minuciosamente los mapas de riesgos para asegurar la actualización constante de los datos y su alineación con la situación actual de la entidad.
                                                                                                             </t>
    </r>
    <r>
      <rPr>
        <b/>
        <sz val="10"/>
        <color rgb="FF000000"/>
        <rFont val="Times New Roman"/>
      </rPr>
      <t xml:space="preserve">CONTROL 2
</t>
    </r>
    <r>
      <rPr>
        <sz val="10"/>
        <color rgb="FF000000"/>
        <rFont val="Times New Roman"/>
      </rPr>
      <t xml:space="preserve">
La evidencia aportada no permite verificar la ejecución de la actividad de control, debido a que la misma no es coherente con el diseño del control; porque se identificaron formatos de Solicitud de Bienes de Consumo, Consumo Controlado o Devolutivos (A-GIAE-FT-002) que carecen de firmas de verificación y aprobación por parte de la Gerencia de Recursos Físicos, así como de la fecha correspondiente de aprobación.
</t>
    </r>
    <r>
      <rPr>
        <b/>
        <sz val="10"/>
        <color rgb="FF000000"/>
        <rFont val="Times New Roman"/>
      </rPr>
      <t xml:space="preserve">RECOMENDACIONES:
</t>
    </r>
    <r>
      <rPr>
        <sz val="10"/>
        <color rgb="FF000000"/>
        <rFont val="Times New Roman"/>
      </rPr>
      <t xml:space="preserve">
Se sugiere reforzar el cumplimiento del diseño del control mediante la implementación de un mecanismo de validación que asegure que todos los formatos de Solicitud de Bienes de Consumo, Consumo Controlado o Devolutivos (A-GIAE-FT-002) cuenten, de manera obligatoria, con las firmas de verificación y aprobación por parte de la Gerencia de Recursos Físicos, así como con la fecha de aprobación correspondiente.
                                                                                                             </t>
    </r>
    <r>
      <rPr>
        <b/>
        <sz val="10"/>
        <color rgb="FF000000"/>
        <rFont val="Times New Roman"/>
      </rPr>
      <t xml:space="preserve">CONTROL 3
</t>
    </r>
    <r>
      <rPr>
        <sz val="10"/>
        <color rgb="FF000000"/>
        <rFont val="Times New Roman"/>
      </rPr>
      <t xml:space="preserve">
se evidenció la ejecución de la actividad de control
</t>
    </r>
    <r>
      <rPr>
        <b/>
        <sz val="10"/>
        <color rgb="FF000000"/>
        <rFont val="Times New Roman"/>
      </rPr>
      <t xml:space="preserve">                                                                                                            
CONTROL 4
</t>
    </r>
    <r>
      <rPr>
        <sz val="10"/>
        <color rgb="FF000000"/>
        <rFont val="Times New Roman"/>
      </rPr>
      <t xml:space="preserve">se evidenció la ejecución de la actividad de control
</t>
    </r>
    <r>
      <rPr>
        <b/>
        <sz val="10"/>
        <color rgb="FF000000"/>
        <rFont val="Times New Roman"/>
      </rPr>
      <t xml:space="preserve">                                                                                                             CONTROL 5
</t>
    </r>
    <r>
      <rPr>
        <sz val="10"/>
        <color rgb="FF000000"/>
        <rFont val="Times New Roman"/>
      </rPr>
      <t xml:space="preserve">se evidenció la ejecución de la actividad de control
</t>
    </r>
    <r>
      <rPr>
        <b/>
        <sz val="10"/>
        <color rgb="FF000000"/>
        <rFont val="Times New Roman"/>
      </rPr>
      <t xml:space="preserve">                                                                                                                    ACCIONES DE FORTALECIMIENTO
</t>
    </r>
    <r>
      <rPr>
        <sz val="10"/>
        <color rgb="FF000000"/>
        <rFont val="Times New Roman"/>
      </rPr>
      <t xml:space="preserve">
No se formulan acciones de fortalecimiento, sin embargo, se recomienda revisar la vigencia, por tanto, en la descripción menciona vigencia 2024.
</t>
    </r>
    <r>
      <rPr>
        <b/>
        <sz val="10"/>
        <color rgb="FF000000"/>
        <rFont val="Times New Roman"/>
      </rPr>
      <t xml:space="preserve">MATERIALIZACIÓN DEL RIESGO
</t>
    </r>
    <r>
      <rPr>
        <sz val="10"/>
        <color rgb="FF000000"/>
        <rFont val="Times New Roman"/>
      </rPr>
      <t xml:space="preserve">
No se materializo el riesgo</t>
    </r>
  </si>
  <si>
    <r>
      <rPr>
        <sz val="12"/>
        <color rgb="FF000000"/>
        <rFont val="Times New Roman"/>
      </rPr>
      <t>Cada vez que se recibe documentación para</t>
    </r>
    <r>
      <rPr>
        <sz val="12"/>
        <color rgb="FFFF0000"/>
        <rFont val="Times New Roman"/>
      </rPr>
      <t xml:space="preserve"> </t>
    </r>
    <r>
      <rPr>
        <sz val="12"/>
        <color rgb="FF000000"/>
        <rFont val="Times New Roman"/>
      </rPr>
      <t>egreso, el funcionario o contratista</t>
    </r>
    <r>
      <rPr>
        <sz val="12"/>
        <color rgb="FFFF0000"/>
        <rFont val="Times New Roman"/>
      </rPr>
      <t xml:space="preserve"> </t>
    </r>
    <r>
      <rPr>
        <sz val="12"/>
        <color rgb="FF000000"/>
        <rFont val="Times New Roman"/>
      </rPr>
      <t xml:space="preserve"> de la sub bodega hace entrega de los bienes o elementos de acuerdo con lo relacionado en el formato Solicitud De Bienes De Consumo, Consumo Controlado o Devolutivos A-GIAE-FT-002, el cual debe venir totalmente diligenciado y firmado por los</t>
    </r>
    <r>
      <rPr>
        <sz val="12"/>
        <color rgb="FFFF0000"/>
        <rFont val="Times New Roman"/>
      </rPr>
      <t xml:space="preserve"> </t>
    </r>
    <r>
      <rPr>
        <sz val="12"/>
        <color rgb="FF000000"/>
        <rFont val="Times New Roman"/>
      </rPr>
      <t>funcionarios o contratistas que se especifican en el formato. En caso de que no se encuentre debidamente diligenciado y/o firmado, se devuelve al solicitante para que sea ajustado</t>
    </r>
  </si>
  <si>
    <t>Egreso De Elementos de Consumo, Consumo Controlado o Bienes Devolutivos  A-GIAE-PR-003</t>
  </si>
  <si>
    <t>Cada vez que se recibe documentación para egreso</t>
  </si>
  <si>
    <t>Solicitud De Bienes De Consumo, Consumo Controlado o Devolutivos A-GIAE-FT-002</t>
  </si>
  <si>
    <r>
      <rPr>
        <b/>
        <sz val="12"/>
        <color rgb="FF000000"/>
        <rFont val="Times New Roman"/>
      </rPr>
      <t xml:space="preserve">Control 2.
</t>
    </r>
    <r>
      <rPr>
        <sz val="12"/>
        <color rgb="FF000000"/>
        <rFont val="Times New Roman"/>
      </rPr>
      <t xml:space="preserve">
Fueron recibidas en las Sub-Bodegas del Proceso de Gestión de Inventarios, Almacén y Economato a través de correo electrónico 176 solicitudes en el formato Solicitud de Bienes de Consumo, Consumo Controlado o Devolutivos A-GIAE-FT-002(sub-bodega / sitio), para su correspondiente revisión previo con las labores de alistamiento de los bienes y elementos que fueron solicitados.
Se adjuntan formatos Solicitud de Bienes De Consumo, Consumo Controlado o Devolutivos A-GIAE-FT-002</t>
    </r>
  </si>
  <si>
    <t>Cada vez que se reciben solicitudes de bienes y/o elementos, el funcionario o contratista  de la sub bodega,  elabora la salida de almacén a través del formato Traslado, Salida y Entrega de Elementos de Consumo A-GIAE-FT-003, verificando que lo que se despacha coincida con lo diligenciado en el formato y elabora el comprobante de egreso en el aplicativo sistematizado para actualizar el inventario.</t>
  </si>
  <si>
    <t xml:space="preserve"> Egreso de Elementos de Consumo, Consumo Controlado o Bienes Devolutivos  A-GIAE-PR-003</t>
  </si>
  <si>
    <t>Cada vez que se reciben solicitudes de bienes y/o elementos en la sub-bodega</t>
  </si>
  <si>
    <t>Traslado, Salida y Entrega de Elementos de Consumo A-GIAE-FT-003</t>
  </si>
  <si>
    <r>
      <rPr>
        <b/>
        <u/>
        <sz val="12"/>
        <color rgb="FF000000"/>
        <rFont val="Times New Roman"/>
      </rPr>
      <t xml:space="preserve">Control 3. 
</t>
    </r>
    <r>
      <rPr>
        <sz val="12"/>
        <color rgb="FF000000"/>
        <rFont val="Times New Roman"/>
      </rPr>
      <t xml:space="preserve">
Fueron elaboradas 677 salidas de almacén en el formato Traslado, Salida y Entrega de Elementos de Consumo A-GIAE-FT-003, de acuerdo con las solicitudes realizadas por los distintos requirentes contra los bienes y elementos recibidos físicamente en las Sub-Bodegas, de los cuales no se presentó ninguna novedad.
Se adjuntan formatos Traslado, Salida y Entrega de Elementos de Consumo A-GIAE-FT-003</t>
    </r>
  </si>
  <si>
    <t>El funcionario o contratista  de la sub bodega realiza la actualización de las tarjetas de kardex A-GIAE-FT-004, siempre y cuando haya movimientos de entradas o salidas, verificando que los datos registrados en la tarjeta correspondan a los registrados en los formatos de ingreso y/o egreso de los elementos y en el aplicativo sistematizado para actualizar el inventario</t>
  </si>
  <si>
    <t>Se encuentra documentado en el procedimiento A-GIAE-PR-003</t>
  </si>
  <si>
    <t>Siempre y cuando que haya movimientos de entrada o salida</t>
  </si>
  <si>
    <t xml:space="preserve">Captura de pantalla del Formato Tarjeta de Kardex Mural A-GIAE-FT-004 </t>
  </si>
  <si>
    <r>
      <rPr>
        <b/>
        <u/>
        <sz val="12"/>
        <color rgb="FF000000"/>
        <rFont val="Times New Roman"/>
      </rPr>
      <t>Control 4.</t>
    </r>
    <r>
      <rPr>
        <b/>
        <sz val="12"/>
        <color rgb="FF000000"/>
        <rFont val="Times New Roman"/>
      </rPr>
      <t xml:space="preserve"> 
</t>
    </r>
    <r>
      <rPr>
        <sz val="12"/>
        <color rgb="FF000000"/>
        <rFont val="Times New Roman"/>
      </rPr>
      <t xml:space="preserve">
Durante este periodo en las Sub-Bodegas del Proceso Gestión de Inventarios, Almacén y Economato fueron actualizadas las tarjetas kardex mural (física y digital) en el formato A-GIAE-FT-004, de acuerdo con los movimientos de ingreso y egreso en los cuales se verificó que los datos fueran registrados conforme con los documentos soporte, para un total de 1675
Se adjuntan capturas de pantalla de las tarjetas kardex.</t>
    </r>
  </si>
  <si>
    <t>En caso de evidenciar inconsistencias en los reportes del Aplicativo Sistematizado para el control de los inventarios en Bodega, los colaboradores del proceso de Gestión de Inventarios, Almacén y Economato, reportan al colaborador asignado de la Gerencia de Recursos Físicos la novedad, para ser registrada en la mesa de ayuda ARANDA</t>
  </si>
  <si>
    <t>Correctivo</t>
  </si>
  <si>
    <t xml:space="preserve"> A-GIAE-IN-002 "Ingreso y egreso de alimentos en bodega" y A-GIAE-IN-003 "Almacenamiento y disposición de bienes y elementos en bodega"</t>
  </si>
  <si>
    <t>Cada vez que se presenta la situación</t>
  </si>
  <si>
    <t>Reporte en Excel con la relación de los casos registrados en la mesa de ayuda</t>
  </si>
  <si>
    <r>
      <rPr>
        <b/>
        <u/>
        <sz val="12"/>
        <color rgb="FF000000"/>
        <rFont val="Times New Roman"/>
      </rPr>
      <t>Control 5.</t>
    </r>
    <r>
      <rPr>
        <sz val="12"/>
        <color rgb="FF000000"/>
        <rFont val="Times New Roman"/>
      </rPr>
      <t xml:space="preserve"> 
Se registraron las novedades presentadas en el aplicativo para el control de los inventarios de los elementos de consumo, los bienes devolutivos o de consumo controlado en bodega, correspondientes con 6 casos reportados durante el periodo a través de la plataforma Aranda de la Oficina de Tecnologías de la Información y las Comunicaciones, quienes brindan el soporte correspondiente al módulo SAE/SAI del aplicativo Si Capital, de los cuales:
Durante el primer cuatrimestre (ENE-ABR) se registraron 9 casos, de los cuales 8 se encuentra en estado "CERRADO" y uno (1) pendiente (en proceso).</t>
    </r>
  </si>
  <si>
    <t xml:space="preserve">Generación de información inconsistente respecto a los bienes devolutivos y/o elementos de consumo controlado  en bodega o en servicio </t>
  </si>
  <si>
    <t xml:space="preserve">Posibilidad de afectación reputacional por quejas de los usuarios internos debido a la generación de información inconsistente respecto a los bienes devolutivos y/o elementos de consumo controlado en bodega o en servicio </t>
  </si>
  <si>
    <t>El riesgo afecta la imagen de algún área de la organización.</t>
  </si>
  <si>
    <t>Los colaboradores del proceso Gestión de Inventarios, Almacén y Economato, realizan anualmente una toma física de inventarios integral, registrando lo observado  y verificando físicamente  los elementos encontrados contra los registros del sistema, con el fin de determinar su existencia y actualizar lo requerido.</t>
  </si>
  <si>
    <t>Control de Bienes Devolutivos y/o de Consumo Controlado en Servicio A-GIAE-PR-008</t>
  </si>
  <si>
    <t>anualmente</t>
  </si>
  <si>
    <t xml:space="preserve">informe de toma física </t>
  </si>
  <si>
    <r>
      <rPr>
        <b/>
        <u/>
        <sz val="12"/>
        <color rgb="FF000000"/>
        <rFont val="Times New Roman"/>
      </rPr>
      <t xml:space="preserve">Control 1. 
</t>
    </r>
    <r>
      <rPr>
        <sz val="12"/>
        <color rgb="FF000000"/>
        <rFont val="Times New Roman"/>
      </rPr>
      <t xml:space="preserve">
No se ha iniciado las actividades de las tomas físicas generales de bienes devolutivos y de consumo controlado en servicio.</t>
    </r>
  </si>
  <si>
    <t>No hubo necesidad de aplicar dichos controles, ya que el riesgo no se materializó</t>
  </si>
  <si>
    <t>Control No. 1: No se evidencia la aplicación del control ya que el proceso indica que no se ha dado inicio a las actividades de las tomas fisicas generales de bienes devolutivos y de consumo controlado.
Control No. 2. Se evidencia la aplicación del control con las actas de las tomas fisicas aleatorias de 11 inventarios de bienes devolutivos y de consumo controlado
Control No. 3: Se evidencia la aplicación del control al atender 9 solicitudes de traslado
Control No. 4: No se evidencia la aplicación del control ya que el proceso indica que no se presentaron novedades de faltantes y sobrantes, al momento de realizar las tomas fisicas
No aplica acción de fortalecimiento
No se materializó el riesgo</t>
  </si>
  <si>
    <r>
      <rPr>
        <b/>
        <sz val="10"/>
        <color rgb="FF000000"/>
        <rFont val="Times New Roman"/>
      </rPr>
      <t xml:space="preserve">CONTROL 1
</t>
    </r>
    <r>
      <rPr>
        <sz val="10"/>
        <color rgb="FF000000"/>
        <rFont val="Times New Roman"/>
      </rPr>
      <t xml:space="preserve">
Se reportó que durante este periodo no se dio aplicación a la actividad de control 
</t>
    </r>
    <r>
      <rPr>
        <b/>
        <sz val="10"/>
        <color rgb="FF000000"/>
        <rFont val="Times New Roman"/>
      </rPr>
      <t xml:space="preserve">CONTROL 2
</t>
    </r>
    <r>
      <rPr>
        <sz val="10"/>
        <color rgb="FF000000"/>
        <rFont val="Times New Roman"/>
      </rPr>
      <t xml:space="preserve">se evidenció la ejecución de la actividad de control
</t>
    </r>
    <r>
      <rPr>
        <b/>
        <sz val="10"/>
        <color rgb="FF000000"/>
        <rFont val="Times New Roman"/>
      </rPr>
      <t xml:space="preserve">                                                                                                             CONTROL  3
</t>
    </r>
    <r>
      <rPr>
        <sz val="10"/>
        <color rgb="FF000000"/>
        <rFont val="Times New Roman"/>
      </rPr>
      <t xml:space="preserve">Se evidenció la ejecución de la actividad de control; no obstante, los soportes presentados carecen de las firmas de elaboración y aprobación requeridas, lo que debilita la validez y confiabilidad de la evidencia documental.
</t>
    </r>
    <r>
      <rPr>
        <b/>
        <sz val="10"/>
        <color rgb="FF000000"/>
        <rFont val="Times New Roman"/>
      </rPr>
      <t xml:space="preserve">                                                                                                                      
RECOMENDACIONES:
</t>
    </r>
    <r>
      <rPr>
        <sz val="10"/>
        <color rgb="FF000000"/>
        <rFont val="Times New Roman"/>
      </rPr>
      <t xml:space="preserve">Se sugiere, asegurar que los soportes de control incluyan las firmas de elaboración y aprobación, para garantizar la validez y trazabilidad de la evidencia
</t>
    </r>
    <r>
      <rPr>
        <b/>
        <sz val="10"/>
        <color rgb="FF000000"/>
        <rFont val="Times New Roman"/>
      </rPr>
      <t xml:space="preserve">                                                                                                                       CONTROL 4
</t>
    </r>
    <r>
      <rPr>
        <sz val="10"/>
        <color rgb="FF000000"/>
        <rFont val="Times New Roman"/>
      </rPr>
      <t xml:space="preserve">Se reportó que durante este periodo no se dio aplicación a la actividad de control.
</t>
    </r>
    <r>
      <rPr>
        <b/>
        <sz val="10"/>
        <color rgb="FF000000"/>
        <rFont val="Times New Roman"/>
      </rPr>
      <t xml:space="preserve">                                                                                                               ACCIONES DE FORTALECIMIENTO
</t>
    </r>
    <r>
      <rPr>
        <sz val="10"/>
        <color rgb="FF000000"/>
        <rFont val="Times New Roman"/>
      </rPr>
      <t xml:space="preserve">
No se formulan acciones de fortalecimiento, sin embargo, se recomienda revisar la vigencia, por tanto, en la descripción menciona vigencia 2024.
</t>
    </r>
    <r>
      <rPr>
        <b/>
        <sz val="10"/>
        <color rgb="FF000000"/>
        <rFont val="Times New Roman"/>
      </rPr>
      <t xml:space="preserve">MATERIALIZACIÓN DEL RIESGO
</t>
    </r>
    <r>
      <rPr>
        <sz val="10"/>
        <color rgb="FF000000"/>
        <rFont val="Times New Roman"/>
      </rPr>
      <t xml:space="preserve">
No se materializo el riesgo
</t>
    </r>
  </si>
  <si>
    <t>Los funcionarios o contratistas del proceso  Gestión de Inventarios, Almacén y Economato, cada vez que se solicite por parte de la gerencia de Recursos Físicos, realizan tomas físicas selectivas y/o aleatorias, registrando lo observado  y verificando físicamente una muestra de elementos determinados contra los registros del sistema, con el fin de determinar su existencia y la actualizar lo requerido.</t>
  </si>
  <si>
    <t>cada vez que se solicite por parte de la   Gerencia de Recursos Físicos</t>
  </si>
  <si>
    <t xml:space="preserve">Acta de toma física </t>
  </si>
  <si>
    <r>
      <rPr>
        <b/>
        <u/>
        <sz val="12"/>
        <color rgb="FF000000"/>
        <rFont val="Times New Roman"/>
      </rPr>
      <t xml:space="preserve">Control 2.
</t>
    </r>
    <r>
      <rPr>
        <sz val="12"/>
        <color rgb="FF000000"/>
        <rFont val="Times New Roman"/>
      </rPr>
      <t xml:space="preserve">
Se programaron tomas físicas aleatoria de 11 inventarios de bienes devolutivos y de consumo controlado en servicio y se realizaron el 100%. 
Se adjunta el seguimiento en formato PDF </t>
    </r>
  </si>
  <si>
    <t>Cada vez que se requiera, los funcionarios o contratistas del proceso de Gestión de Inventarios, Almacén y Economato, apoyan la toma física de los inventarios de una dependencia o funcionario con ocasión de traslados de los inventarios, registrando lo observado y verificando  la totalidad de los bienes de la dependencia o funcionario contra los registros del sistema, con el fin de determinar su existencia y actualizar lo requerido. En caso de encontrarse información inconsistente respecto a los bienes devolutivos y/o elementos de consumo controlado en bodega o en servicio, se procede a realizar el ajuste en el sistema, de acuerdo con los documentos que acrediten la actualización o nueva ubicación de los bienes.</t>
  </si>
  <si>
    <t>Manual de Procedimientos Administrativos y Operativos Para el Manejo y Control de los Bienes Muebles y Elementos del IDIPRON A-GIAE-MA-001</t>
  </si>
  <si>
    <t>Cada vez que se requiera</t>
  </si>
  <si>
    <t xml:space="preserve">Formato de traslado generado por el aplicativo sistematizado </t>
  </si>
  <si>
    <r>
      <rPr>
        <b/>
        <u/>
        <sz val="12"/>
        <color rgb="FF000000"/>
        <rFont val="Times New Roman"/>
      </rPr>
      <t xml:space="preserve">Control 3. 
</t>
    </r>
    <r>
      <rPr>
        <sz val="12"/>
        <color rgb="FF000000"/>
        <rFont val="Times New Roman"/>
      </rPr>
      <t>Se presentaron y atendieron 09 solicitudes de traspaso entre dependencias y/o responsables. 
Se adjuntan seguimiento en formato PDF</t>
    </r>
  </si>
  <si>
    <t>En caso de que se evidencie el faltante de un bien y el responsable de este no pueda justificar el traslado o cambio de ubicación, el funcionario o contratista de la Gerencia de Recursos Físicos que realiza la toma física  incluirá en el acta las acciones a seguir para la ejecución del procedimiento A-GFI-PR-017 "Responsabilidad y trámite ante siniestro".</t>
  </si>
  <si>
    <t xml:space="preserve"> A-GFI-PR-017 Responsabilidad y trámite ante siniestro. </t>
  </si>
  <si>
    <t>En caso de que se evidencie el faltante de un bien</t>
  </si>
  <si>
    <t xml:space="preserve"> Acta de toma física</t>
  </si>
  <si>
    <r>
      <rPr>
        <b/>
        <u/>
        <sz val="12"/>
        <color rgb="FF000000"/>
        <rFont val="Times New Roman"/>
      </rPr>
      <t xml:space="preserve">Control 4.
</t>
    </r>
    <r>
      <rPr>
        <sz val="12"/>
        <color rgb="FF000000"/>
        <rFont val="Times New Roman"/>
      </rPr>
      <t xml:space="preserve">
Para el PRIMER MONITOREO de las tomas físicas aleatorias no se encontraron novedades de faltantes y sobrantes de bienes devolutivos y de consumo controlado.</t>
    </r>
  </si>
  <si>
    <t>quejas, escándalos mediáticos o hallazgos de entes de control</t>
  </si>
  <si>
    <t>debido a la falta de alimentos necesarios para la correcta prestación de los servicios de las Unidades de Protección Integral, ocasionado por fallas en la planeación, abastecimiento, preservación, custodia, transporte y  entrega.</t>
  </si>
  <si>
    <t xml:space="preserve">Posibilidad de afectación reputacional por quejas, escándalos mediáticos o hallazgos de entes de control debido a la falta de alimentos necesarios para la correcta prestación de los servicios de las Unidades de Protección Integral, ocasionado por fallas en la programación de los alimentos con base en la información recibida de parte de la Subdirección Poblacional o inconvenientes en el abastecimiento por parte del proveedor  </t>
  </si>
  <si>
    <t xml:space="preserve">Los funcionarios y contratistas del Economato realizan la programación de alimentos con los proveedores en el formato PROGRAMACIÓN DE PEDIDOS A PROVEEDORES A-GIAE-FT-027, verificando y consolidando semanalmente que los alimentos que se van a despachar a las diferentes UPI, sean los que corresponden con la información registrada en los formatos:
COBERTURA DE PROGRAMACIÓN SEMANAL M-PSS-FT-196
DISTRIBUCIÓN  DE MERIENDAS, ABARROTES, FRUTAS Y VERDURAS POR UPI A-GIAE-FT-026
PROGRAMACIÓN DE PEDIDO MERIENDAS, ABARROTES, FRUTAS Y VERDURAS A-GIAE-FT-028
</t>
  </si>
  <si>
    <t>Preventivo</t>
  </si>
  <si>
    <t>Documentado en el Procedimiento Abastecimiento de alimentos centro de acopio A-GIAE-PR-011</t>
  </si>
  <si>
    <t>Semanalmente</t>
  </si>
  <si>
    <t>Formato Programación de pedidos a proveedores A-GIAE-FT-027</t>
  </si>
  <si>
    <r>
      <rPr>
        <b/>
        <u/>
        <sz val="9"/>
        <color rgb="FF000000"/>
        <rFont val="Times New Roman"/>
      </rPr>
      <t xml:space="preserve">CONTROL 1.
</t>
    </r>
    <r>
      <rPr>
        <sz val="9"/>
        <color rgb="FF000000"/>
        <rFont val="Times New Roman"/>
      </rPr>
      <t xml:space="preserve">
Los funcionarios y contratistas del Economato realizan la programación de alimentos con los proveedores en el formato PROGRAMACIÓN DE PEDIDOS A PROVEEDORES A-GIAE-FT-027, verificando y consolidando semanalmente que los alimentos que se van a despachar a las diferentes UPI, sean los que corresponden con la información registrada en los formatos de los siguientos productos:
Carne
Huevo
Tamal
Lacteos
Pescado
Pollo</t>
    </r>
  </si>
  <si>
    <t>No hubo necesidad de aplicar dichos controles</t>
  </si>
  <si>
    <t>Control No. 1: Se evidencia la aplicación de control con el uso del formato de Programación de pedidos a proveedores A-GIAE-FT-027 y su distribución
Control No. 2: Se evidencia la aplicación de control con la respuesta a las cancelaciones solicitadas (91) por parte de las UPIS y así mismo remitidas a los proveedores
Control No. 3: Se evidencia el cumplimiento del control desde el soporte presentado de acuerdo a la evidencia que correspnde a la ficha tecnica de negociación. 
Control No. 4: Se evidencia el cumplimiento del control con el reporte de producto no conforme en el formato A-GIAE-FT-035 para el mes de enero y abril.
Para el mes de febrero no se presenta el diligenciamiento del formato, por lo que no se identifica si aplicó o no el control del riesgo.
Para el mes de marzo se observan correso con la trazabilidad del producto no conforme, más no se idetifica el reporte en el formato correspondiente
Control No. 5: No se presentan solicitudes de pedido extraordinario, por lo cual no se ve necesario la aplicación del control
No aplica acción de fortalecimiento
No se materializó el riesgo</t>
  </si>
  <si>
    <r>
      <rPr>
        <b/>
        <sz val="10"/>
        <color rgb="FF000000"/>
        <rFont val="Calibri"/>
        <scheme val="minor"/>
      </rPr>
      <t xml:space="preserve">CONTROL 1
</t>
    </r>
    <r>
      <rPr>
        <sz val="10"/>
        <color rgb="FF000000"/>
        <rFont val="Calibri"/>
        <scheme val="minor"/>
      </rPr>
      <t xml:space="preserve">
La evidencia aportada no permite verificar la ejecución de la actividad de control, debido a que la misma no es coherente con el diseño del control; porque se observa que los formatos PROGRAMACIÓN DE PEDIDOS A PROVEEDORES A-GIAE-FT-027, no se ajustan al diseño establecido, así mismo se identifican campos sin diligenciar como el correspondiente a “proveedor”. Además, la evidencia resulta insuficiente, ya que no incluye los formatos complementarios necesarios para una verificación integral del cumplimiento del control.
</t>
    </r>
    <r>
      <rPr>
        <b/>
        <sz val="10"/>
        <color rgb="FF000000"/>
        <rFont val="Calibri"/>
        <scheme val="minor"/>
      </rPr>
      <t xml:space="preserve">RECOMENDACIONES:
</t>
    </r>
    <r>
      <rPr>
        <sz val="10"/>
        <color rgb="FF000000"/>
        <rFont val="Calibri"/>
        <scheme val="minor"/>
      </rPr>
      <t xml:space="preserve">
Se sugiere preservar el diseño original de los formatos utilizados en la actividad de control, asegurando su diligenciamiento completo. Además, se debe complementar la evidencia con todos los documentos relacionados que permitan verificar de manera integral la correcta ejecución del control.
</t>
    </r>
    <r>
      <rPr>
        <b/>
        <sz val="10"/>
        <color rgb="FF000000"/>
        <rFont val="Calibri"/>
        <scheme val="minor"/>
      </rPr>
      <t xml:space="preserve">CONTROL 2
</t>
    </r>
    <r>
      <rPr>
        <sz val="10"/>
        <color rgb="FF000000"/>
        <rFont val="Calibri"/>
        <scheme val="minor"/>
      </rPr>
      <t xml:space="preserve">La evidencia aportada no permite verificar la ejecución de la actividad de control, debido a que la misma no es coherente con el diseño del control. Aunque se identifican correos enviados por las UPIS solicitando la cancelación de productos, estos no incluyen la correspondiente solicitud de modificación al proveedor, documento fundamental para evidenciar que la actividad de control fue ejecutada correctamente. 
</t>
    </r>
    <r>
      <rPr>
        <b/>
        <sz val="10"/>
        <color rgb="FF000000"/>
        <rFont val="Calibri"/>
        <scheme val="minor"/>
      </rPr>
      <t xml:space="preserve">
RECOMENDACIONES:
</t>
    </r>
    <r>
      <rPr>
        <sz val="10"/>
        <color rgb="FF000000"/>
        <rFont val="Calibri"/>
        <scheme val="minor"/>
      </rPr>
      <t xml:space="preserve">Se recomienda que, junto con las solicitudes de cancelación enviadas por las UPIS, se adjunte la documentación que evidencie la modificación realizada al proveedor. Esto permitirá verificar de manera completa y confiable la ejecución del control conforme a su diseño, incluyendo los elementos fundamentales que sustentan su efectividad.
</t>
    </r>
    <r>
      <rPr>
        <b/>
        <sz val="10"/>
        <color rgb="FF000000"/>
        <rFont val="Calibri"/>
        <scheme val="minor"/>
      </rPr>
      <t xml:space="preserve">
CONTROL 3
</t>
    </r>
    <r>
      <rPr>
        <sz val="10"/>
        <color rgb="FF000000"/>
        <rFont val="Calibri"/>
        <scheme val="minor"/>
      </rPr>
      <t xml:space="preserve">se evidenció la ejecución de la actividad de control
</t>
    </r>
    <r>
      <rPr>
        <b/>
        <sz val="10"/>
        <color rgb="FF000000"/>
        <rFont val="Calibri"/>
        <scheme val="minor"/>
      </rPr>
      <t xml:space="preserve">
CONTROL 4
</t>
    </r>
    <r>
      <rPr>
        <sz val="10"/>
        <color rgb="FF000000"/>
        <rFont val="Calibri"/>
        <scheme val="minor"/>
      </rPr>
      <t xml:space="preserve">La evidencia aportada no permite verificar la ejecución de la actividad de control, debido a que la misma no es coherente con el diseño del control. Porque los formatos A-GIAE-FT-035 carecen de información registrada por parte de la revisión de Economato y, adicionalmente, no se encuentra el formato de producto no conforme (pollo) correspondiente al mes de marzo, a pesar de que su gestión es mencionada en los correos electrónicos aportados.
</t>
    </r>
    <r>
      <rPr>
        <b/>
        <sz val="10"/>
        <color rgb="FF000000"/>
        <rFont val="Calibri"/>
        <scheme val="minor"/>
      </rPr>
      <t xml:space="preserve">
RECOMENDACIONES:
</t>
    </r>
    <r>
      <rPr>
        <sz val="10"/>
        <color rgb="FF000000"/>
        <rFont val="Calibri"/>
        <scheme val="minor"/>
      </rPr>
      <t xml:space="preserve">Se recomienda fortalecer el cumplimiento del diseño del control, asegurando que los formatos A-GIAE-FT-035 incluyan la revisión por parte de Economato. Asimismo, debe garantizarse la conservación de los formatos relacionados con productos no conformes, en concordancia con la gestión evidenciada.
</t>
    </r>
    <r>
      <rPr>
        <b/>
        <sz val="10"/>
        <color rgb="FF000000"/>
        <rFont val="Calibri"/>
        <scheme val="minor"/>
      </rPr>
      <t xml:space="preserve">
CONTROL 5
</t>
    </r>
    <r>
      <rPr>
        <sz val="10"/>
        <color rgb="FF000000"/>
        <rFont val="Calibri"/>
        <scheme val="minor"/>
      </rPr>
      <t xml:space="preserve">Se reportó que durante este periodo no se dio aplicación a la actividad de control
</t>
    </r>
    <r>
      <rPr>
        <b/>
        <sz val="10"/>
        <color rgb="FF000000"/>
        <rFont val="Calibri"/>
        <scheme val="minor"/>
      </rPr>
      <t xml:space="preserve">
ACCIONES DE FORTALECIMIENTO
</t>
    </r>
    <r>
      <rPr>
        <sz val="10"/>
        <color rgb="FF000000"/>
        <rFont val="Calibri"/>
        <scheme val="minor"/>
      </rPr>
      <t xml:space="preserve">
No se formulan acciones de fortalecimiento, sin embargo, se recomienda revisar la vigencia, por tanto, en la descripción menciona vigencia 2024.
</t>
    </r>
    <r>
      <rPr>
        <b/>
        <sz val="10"/>
        <color rgb="FF000000"/>
        <rFont val="Calibri"/>
        <scheme val="minor"/>
      </rPr>
      <t xml:space="preserve">MATERIALIZACIÓN DEL RIESGO
</t>
    </r>
    <r>
      <rPr>
        <sz val="10"/>
        <color rgb="FF000000"/>
        <rFont val="Calibri"/>
        <scheme val="minor"/>
      </rPr>
      <t xml:space="preserve">
No se materializo el riesgo</t>
    </r>
  </si>
  <si>
    <t>Los colaboradores que realizan la programación de alimentos en el Economato con los proveedores, cada vez que se recibe información de cancelación de productos  por parte de las UPI,  Componente de Salud - Seguridad Alimentaria  o Gerencia Operativa, verifican la información recibida y solicitan al proveedor modificar el despacho programado</t>
  </si>
  <si>
    <t>Cada vez que se recibe información de cancelación de productos</t>
  </si>
  <si>
    <t>Correo Electrónico</t>
  </si>
  <si>
    <r>
      <rPr>
        <b/>
        <u/>
        <sz val="12"/>
        <color rgb="FF000000"/>
        <rFont val="Times New Roman"/>
      </rPr>
      <t xml:space="preserve">CONTROL 2
</t>
    </r>
    <r>
      <rPr>
        <sz val="12"/>
        <color rgb="FF000000"/>
        <rFont val="Times New Roman"/>
      </rPr>
      <t xml:space="preserve">
Los colaboradores que realizan la programación de alimentos en el Economato con los proveedores, cada vez que se recibe información de cancelación de productos  por parte de las UPI (Componente de Salud - Seguridad Alimentaria  o Gerencia Operativa), verifican la información recibida y solicitan al proveedor modificar el despacho programado
Para el periodo ENE-ABR se recibieron 91 solicitudes de cancelación de producto vía correo electrónico</t>
    </r>
  </si>
  <si>
    <t>Cuando se estructura un contrato de alimentos, el Comité Estructurador del contrato, estipula en las obligaciones, las condiciones de entrega del producto determinando acciones en caso de que se presenten inconvenientes en el abastecimiento y así garantizar el cumplimiento de  la programación realizada por el economato</t>
  </si>
  <si>
    <t xml:space="preserve">Ficha técnica de negociación </t>
  </si>
  <si>
    <t>Cuando se estructura un contrato de alimentos</t>
  </si>
  <si>
    <r>
      <rPr>
        <b/>
        <u/>
        <sz val="12"/>
        <color rgb="FF000000"/>
        <rFont val="Times New Roman"/>
      </rPr>
      <t xml:space="preserve">CONTROL 3
</t>
    </r>
    <r>
      <rPr>
        <sz val="12"/>
        <color rgb="FF000000"/>
        <rFont val="Times New Roman"/>
      </rPr>
      <t>Se adjuntan las fichas técnicas de negociación, las cuales contienen información específica como el gramaje, horarios de entrega, rotulado y empacado, correspondiente al contrato vigente</t>
    </r>
  </si>
  <si>
    <t>Cada vez que se reciban reportes de productos no conformes de las UPI, los funcionarios y/o contratistas del Economato verifican que el formato para producto no conforme A-GIAE-FT-035 se encuentre diligenciado correctamente y gestiona ante el proveedor el reemplazo de los productos reportados de acuerdo con lo estipulado en la negociación con el comisionista de bolsa del contrato de alimentos.</t>
  </si>
  <si>
    <t>30%</t>
  </si>
  <si>
    <t xml:space="preserve">Documentado en el Instructivo Ingreso y Egreso de Alimentos en Bodega </t>
  </si>
  <si>
    <t>Cada vez que se reciban reportes de productos no conformes de las UPI</t>
  </si>
  <si>
    <t>Reporte De Producto No Conforme A-GIAE-FT-035</t>
  </si>
  <si>
    <r>
      <rPr>
        <b/>
        <u/>
        <sz val="12"/>
        <color rgb="FF000000"/>
        <rFont val="Times New Roman"/>
      </rPr>
      <t xml:space="preserve">CONTROL 4
</t>
    </r>
    <r>
      <rPr>
        <sz val="12"/>
        <color rgb="FF000000"/>
        <rFont val="Times New Roman"/>
      </rPr>
      <t xml:space="preserve">
Los alimentos que son entregados directamente por el proveedor en las unidades, el equipo del  Economato verifica la calidad de los productos una vez finalizada la recepción. Si se detecta alguna novedad relacionada con la calidad, se diligencia el formato A-GIAE-FT-035, detallando la descripción del producto, cantidad, unidad de medida y motivo de la devolución.  Luego, se notifica al proveedor para que tome las medidas correctivas pertinentes, considerando los requisitos específicos establecidos.</t>
    </r>
  </si>
  <si>
    <t>Cuando se reciba una solicitud de pedido extraordinario ocasionado por desabastecimiento de alimentos en una UPI, los funcionarios y/o contratistas de Economato realizan la verificación de las programaciones contra las solicitudes recibidas, para determinar las causas de la situación presentada, informan al supervisor del contrato y realizan los pedidos extraordinarios a los proveedores.</t>
  </si>
  <si>
    <t>Cuando se reciba una solicitud de pedido extraordinario ocasionado por desabastecimiento de alimentos</t>
  </si>
  <si>
    <t>Correo Electrónico del grupo de seguridad alimentaria con copia al supervisor del contrato</t>
  </si>
  <si>
    <t> </t>
  </si>
  <si>
    <r>
      <rPr>
        <b/>
        <u/>
        <sz val="12"/>
        <color rgb="FF000000"/>
        <rFont val="Times New Roman"/>
      </rPr>
      <t xml:space="preserve">CONTROL 5
</t>
    </r>
    <r>
      <rPr>
        <sz val="12"/>
        <color rgb="FF000000"/>
        <rFont val="Times New Roman"/>
      </rPr>
      <t xml:space="preserve">
Durante el I cuatrimestre no se recibió solicitud de pedido extraordinario ocasionado por desabastecimiento de alimentos en las diferentes UPIS. </t>
    </r>
  </si>
  <si>
    <t>Económico y Reputacional</t>
  </si>
  <si>
    <t>demandas, quejas, escándalos mediáticos debido a la afectación del estado de salud de los NNAJ</t>
  </si>
  <si>
    <t>inobservancia de las medidas de salubridad, normas, parámetros y lineamientos que regulan la materia</t>
  </si>
  <si>
    <t xml:space="preserve">Posibilidad de afectación económica y/o reputacional por demandas, quejas, escándalos mediáticos debido a la afectación del estado de salud de los NNAJ, ocasionada por inobservancia de las medidas sanitarias y BPM en el almacenamiento, transporte y/o entrega de los alimentos  en la Bodega San Blas </t>
  </si>
  <si>
    <t>Cuando se estructura un contrato de alimentos, el comité estructurador verifica que entre los factores diferenciales para la adjudicación del contrato, se establezca que  los oferentes cuenten con certificado HACCP para el control efectivo sobre la seguridad y la calidad de los alimentos que proveen.</t>
  </si>
  <si>
    <t xml:space="preserve">Ficha Técnica de negociación </t>
  </si>
  <si>
    <t>REDUCIR EL RIESGO</t>
  </si>
  <si>
    <r>
      <rPr>
        <b/>
        <u/>
        <sz val="12"/>
        <color rgb="FF000000"/>
        <rFont val="Times New Roman"/>
      </rPr>
      <t xml:space="preserve">CONTROL 1
</t>
    </r>
    <r>
      <rPr>
        <sz val="12"/>
        <color rgb="FF000000"/>
        <rFont val="Times New Roman"/>
      </rPr>
      <t>Se adjuntan fichas técnicas de negociación</t>
    </r>
  </si>
  <si>
    <t>Control No. 1: Se evidencia la aplicación del control con la ficha técnica de negociación de los contratos 
Control No. 2: Se evidencia la aplicación de control de acuerdo con la notificación al proveedor de la devolución de producto de acuerdo al formato A-GIAE-FT-007 Notas de Devolución. 
Control No. 3: Se evidencia la aplicación de control evaluando el producto que ingresa de acuerdo a las caracteristicas establecidas en el formato Control Recepción de Materia Prima A-GIAE-FT-020
Control No. 4: Durante el primer cuatrimestre no se presentó afectación en la salud de un NNAJ por ingesta de alimentos, por lo cual no se ve necesario la aplicación de este control
No aplica acción de fortalecimiento
No se materializó el riesgo</t>
  </si>
  <si>
    <r>
      <rPr>
        <b/>
        <sz val="11"/>
        <color rgb="FF000000"/>
        <rFont val="Times New Roman"/>
      </rPr>
      <t xml:space="preserve">CONTROL 1
</t>
    </r>
    <r>
      <rPr>
        <sz val="11"/>
        <color rgb="FF000000"/>
        <rFont val="Times New Roman"/>
      </rPr>
      <t xml:space="preserve">
se evidenció la ejecución de la actividad de control
</t>
    </r>
    <r>
      <rPr>
        <b/>
        <sz val="11"/>
        <color rgb="FF000000"/>
        <rFont val="Times New Roman"/>
      </rPr>
      <t xml:space="preserve">CONTROL 2
</t>
    </r>
    <r>
      <rPr>
        <sz val="11"/>
        <color rgb="FF000000"/>
        <rFont val="Times New Roman"/>
      </rPr>
      <t xml:space="preserve">
La evidencia aportada no permite verificar la ejecución de la actividad de control, debido a que la misma no es coherente con el diseño del control. Porque no se aportaron los formatos A-GIAE-FT-035, y los documentos entregados (Notas de Devolución – Recibo de Elementos y/o Bienes, A-GIAE-FT-007) carecen de las firmas de quien entrega y quien recibe, lo que debilita su validez como soporte del control.
</t>
    </r>
    <r>
      <rPr>
        <b/>
        <sz val="11"/>
        <color rgb="FF000000"/>
        <rFont val="Times New Roman"/>
      </rPr>
      <t xml:space="preserve">RECOMENDACIONES:
</t>
    </r>
    <r>
      <rPr>
        <sz val="11"/>
        <color rgb="FF000000"/>
        <rFont val="Times New Roman"/>
      </rPr>
      <t xml:space="preserve">
Se recomienda asegurar la inclusión de todos los formatos definidos en el diseño del control, en especial el A-GIAE-FT-035. Asimismo, es necesario garantizar que los documentos de devolución (A-GIAE-FT-007) estén debidamente firmados por las partes involucradas, con el fin de fortalecer la trazabilidad y validez de la evidencia del control.
</t>
    </r>
    <r>
      <rPr>
        <b/>
        <sz val="11"/>
        <color rgb="FF000000"/>
        <rFont val="Times New Roman"/>
      </rPr>
      <t xml:space="preserve">CONTROL 3
</t>
    </r>
    <r>
      <rPr>
        <sz val="11"/>
        <color rgb="FF000000"/>
        <rFont val="Times New Roman"/>
      </rPr>
      <t xml:space="preserve">
se evidenció la ejecución de la actividad de control
</t>
    </r>
    <r>
      <rPr>
        <b/>
        <sz val="11"/>
        <color rgb="FF000000"/>
        <rFont val="Times New Roman"/>
      </rPr>
      <t xml:space="preserve">CONTROL 4
</t>
    </r>
    <r>
      <rPr>
        <sz val="11"/>
        <color rgb="FF000000"/>
        <rFont val="Times New Roman"/>
      </rPr>
      <t xml:space="preserve">
Se reportó que durante este periodo no se dio aplicación a la actividad de control
</t>
    </r>
    <r>
      <rPr>
        <b/>
        <sz val="11"/>
        <color rgb="FF000000"/>
        <rFont val="Times New Roman"/>
      </rPr>
      <t xml:space="preserve">ACCIONES DE FORTALECIMIENTO
</t>
    </r>
    <r>
      <rPr>
        <sz val="11"/>
        <color rgb="FF000000"/>
        <rFont val="Times New Roman"/>
      </rPr>
      <t xml:space="preserve">
No se formulan acciones de fortalecimiento, sin embargo, se recomienda revisar la vigencia, por tanto, en la descripción menciona vigencia 2024.
</t>
    </r>
    <r>
      <rPr>
        <b/>
        <sz val="11"/>
        <color rgb="FF000000"/>
        <rFont val="Times New Roman"/>
      </rPr>
      <t xml:space="preserve">MATERIALIZACIÓN DEL RIESGO
</t>
    </r>
    <r>
      <rPr>
        <sz val="11"/>
        <color rgb="FF000000"/>
        <rFont val="Times New Roman"/>
      </rPr>
      <t xml:space="preserve">
No se materializo el riesgo
</t>
    </r>
  </si>
  <si>
    <t xml:space="preserve">Cada vez que se reciban reportes de productos no conformes de las UPI por productos en mal estado o en condiciones que pueden afectar la salud de los NNAJ, los funcionarios y/o contratistas del Economato verifican que el formato para producto no conforme A-GIAE-FT-035 se encuentre diligenciado correctamente y gestiona ante el proveedor el reemplazo de los productos reportados, según lo estipulado en la negociación con el comisionista de bolsa del contrato de alimentos.
</t>
  </si>
  <si>
    <t xml:space="preserve">Cada vez que se reciban reportes de productos no conformes de las UPI  </t>
  </si>
  <si>
    <t>Reporte de producto no conforme A-GIAE-FT-035 o Nota de devolución recibo de elementos y/o bienes A-GIAE-FT-007</t>
  </si>
  <si>
    <r>
      <rPr>
        <b/>
        <u/>
        <sz val="12"/>
        <color rgb="FF000000"/>
        <rFont val="Times New Roman"/>
      </rPr>
      <t xml:space="preserve">CONTROL 2
</t>
    </r>
    <r>
      <rPr>
        <sz val="12"/>
        <color rgb="FF000000"/>
        <rFont val="Times New Roman"/>
      </rPr>
      <t xml:space="preserve">
Una vez finalizada la recepción de la materia prima en la bodega de San Blas, se procede a diligenciar el registro A-GIAE-FT-007 'Notas de Devolución', en el que se especifican la descripción del producto, cantidad, unidad de medida y motivo de la devolución. Posteriormente, se notifica al proveedor para que adopte las acciones correctivas correspondientes, considerando los requisitos específicos y los tiempos estipulados en la FTN, a fin de asegurar el cumplimiento de lo establecido.
Se realizaron 18 notas de devolución en el periodo ENE-ABR</t>
    </r>
  </si>
  <si>
    <t xml:space="preserve">Cada vez que se reciben alimentos en la Sub bodega San Blas, la persona responsable de realizar el control de calidad  de los alimentos, diligencia el formato Control Recepción de Materia Prima A-GIAE-FT-020, verificando las características en los productos recibidos y las condiciones de transporte cumplan con la norma de buenas prácticas de manufactura  (canastillas limpias, uso de canastilla base, temperatura del vehículo, presentación personal de transportador, otras).Evaluar según corresponda con una letra C: Cumple, NC: No cumple NA: No Aplica.  Al presentarse algún parámetro como NC, registrar en observaciones la causal de esta y la corrección implementada.  							 </t>
  </si>
  <si>
    <t xml:space="preserve">Documento Ingreso y Egreso de Alimentos en Bodega </t>
  </si>
  <si>
    <t>Cada vez que se reciben alimentos en el Economato</t>
  </si>
  <si>
    <t>Control Recepción de Materia Prima A-GIAE-FT-020</t>
  </si>
  <si>
    <r>
      <rPr>
        <b/>
        <u/>
        <sz val="12"/>
        <color rgb="FF000000"/>
        <rFont val="Times New Roman"/>
      </rPr>
      <t xml:space="preserve">CONTROL 3
</t>
    </r>
    <r>
      <rPr>
        <sz val="12"/>
        <color rgb="FF000000"/>
        <rFont val="Times New Roman"/>
      </rPr>
      <t>De acuerdo con el documento CONTROL RECEPCIÓN DE MATERIA PRIMA A-GIAE-FT-020
En el momento de la recepción de materia prima, se evaluaron las características organolépticas de cada uno de los productos que ingresan, de acuerdo con programación a su vez, se procede a diligenciar el registro A-GIAE-FT-020 de acuerdo con parámetros de control establecidos en la FTN (se remite abarrote y fruver del periodo ene-abr-25)</t>
    </r>
  </si>
  <si>
    <t>En caso de que se presente afectación en la salud de un NNAJ por ingesta de alimentos, la Gerencia de Recursos Físicos consolidará, validará y entregará la información que le sea requerida  y notificará al comisionista de bolsa del contrato de alimentos y al supervisor del contrato.</t>
  </si>
  <si>
    <t>En caso de que se presente afectación en la salud</t>
  </si>
  <si>
    <t>Informes de Supervisión de Contrato
Documentos producto de las indagaciones</t>
  </si>
  <si>
    <r>
      <rPr>
        <b/>
        <u/>
        <sz val="12"/>
        <color rgb="FF000000"/>
        <rFont val="Times New Roman"/>
      </rPr>
      <t xml:space="preserve">CONTROL 4
</t>
    </r>
    <r>
      <rPr>
        <sz val="12"/>
        <color rgb="FF000000"/>
        <rFont val="Times New Roman"/>
      </rPr>
      <t xml:space="preserve">Durante el periodo de enero a abril de la vigencia 2025 no se presentó afectación en la salud de un NNAJ por ingesta de alimentos. </t>
    </r>
  </si>
  <si>
    <t>area de impacto</t>
  </si>
  <si>
    <t>PROBABILIDAD DE OCURRENCIA</t>
  </si>
  <si>
    <t>IMPACTO</t>
  </si>
  <si>
    <t>CONDICIONES RIESGO INHERENTE</t>
  </si>
  <si>
    <t>AFECTACIÓN ECONÓMICA O PRESUPUESTAL</t>
  </si>
  <si>
    <t>Económico</t>
  </si>
  <si>
    <t>MUY BAJA</t>
  </si>
  <si>
    <t>LEVE</t>
  </si>
  <si>
    <t>MUY BAJA - LEVE</t>
  </si>
  <si>
    <t>BAJO</t>
  </si>
  <si>
    <t>Afectación Menor a 700 SMLMV</t>
  </si>
  <si>
    <t>Leve</t>
  </si>
  <si>
    <t>BAJA</t>
  </si>
  <si>
    <t>MENOR</t>
  </si>
  <si>
    <t>MUY BAJA - MENOR</t>
  </si>
  <si>
    <t>Afectación Entre 700 y 1500 SMLMV</t>
  </si>
  <si>
    <t>Menor</t>
  </si>
  <si>
    <t>MEDIA</t>
  </si>
  <si>
    <t>MODERADO</t>
  </si>
  <si>
    <t>MUY BAJA - MODERADO</t>
  </si>
  <si>
    <t>Afectación Entre 1500 y 2300 SMLMV</t>
  </si>
  <si>
    <t>Moderado</t>
  </si>
  <si>
    <t>ALTA</t>
  </si>
  <si>
    <t>MAYOR</t>
  </si>
  <si>
    <t>MUY BAJA - MAYOR</t>
  </si>
  <si>
    <t>ALTO</t>
  </si>
  <si>
    <t>Afectación Entre 2300 y 3000 SMLMV</t>
  </si>
  <si>
    <t>Mayor</t>
  </si>
  <si>
    <t>MUY ALTA</t>
  </si>
  <si>
    <t>CATASTRÓFICO</t>
  </si>
  <si>
    <t>MUY BAJA - CATASTRÓFICO</t>
  </si>
  <si>
    <t>EXTREMO</t>
  </si>
  <si>
    <t xml:space="preserve">Afectación Mayor a 3000 SMLMV </t>
  </si>
  <si>
    <t>Catastrófico</t>
  </si>
  <si>
    <t>BAJA - LEVE</t>
  </si>
  <si>
    <t>BAJA - MENOR</t>
  </si>
  <si>
    <t>AFECTACIÓN REPUTACIONAL</t>
  </si>
  <si>
    <t>BAJA - MODERADO</t>
  </si>
  <si>
    <t>BAJA - MAYOR</t>
  </si>
  <si>
    <t>BAJA - CATASTRÓFICO</t>
  </si>
  <si>
    <t>El riesgo afecta la imagen de la entidad con algunos usuarios de relevancia frente al logro de los objetivos.</t>
  </si>
  <si>
    <t>MEDIA - LEVE</t>
  </si>
  <si>
    <t>El riesgo afecta la imagen de la entidad con efecto publicitario sostenido a nivel de sector administrativo o distrital</t>
  </si>
  <si>
    <t>MEDIA - MENOR</t>
  </si>
  <si>
    <t>El riesgo afecta la imagen de la entidad a nivel nacional, con efecto publicitario sostenido a nivel país</t>
  </si>
  <si>
    <t>MEDIA - MODERADO</t>
  </si>
  <si>
    <t>MEDIA - MAYOR</t>
  </si>
  <si>
    <t>MEDIA - CATASTRÓFICO</t>
  </si>
  <si>
    <t>ALTA - LEVE</t>
  </si>
  <si>
    <t>TIPO DE CONTROL</t>
  </si>
  <si>
    <t>ALTA - MENOR</t>
  </si>
  <si>
    <t>ALTA - MODERADO</t>
  </si>
  <si>
    <t>ALTA - MAYOR</t>
  </si>
  <si>
    <t>ALTA - CATASTRÓFICO</t>
  </si>
  <si>
    <t>MUY ALTA - LEVE</t>
  </si>
  <si>
    <t>IMPLEMENTACIÓN</t>
  </si>
  <si>
    <t>MUY ALTA - MENOR</t>
  </si>
  <si>
    <t>Automático</t>
  </si>
  <si>
    <t>MUY ALTA - MODERADO</t>
  </si>
  <si>
    <t>MUY ALTA - MAYOR</t>
  </si>
  <si>
    <t>MUY ALTA - CATASTRÓFICO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</si>
</sst>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quot;$&quot;\ * #,##0_-;\-&quot;$&quot;\ * #,##0_-;_-&quot;$&quot;\ * &quot;-&quot;_-;_-@_-"/>
    <numFmt numFmtId="165" formatCode="0.0%"/>
  </numFmts>
  <fonts count="37">
    <font>
      <sz val="11"/>
      <color theme="1"/>
      <name val="Calibri"/>
      <family val="2"/>
      <scheme val="minor"/>
    </font>
    <font>
      <b/>
      <sz val="12"/>
      <color theme="1"/>
      <name val="Times New Roman"/>
      <family val="1"/>
    </font>
    <font>
      <sz val="12"/>
      <color theme="1"/>
      <name val="Times New Roman"/>
      <family val="1"/>
    </font>
    <font>
      <sz val="14"/>
      <color theme="1"/>
      <name val="Times New Roman"/>
      <family val="1"/>
    </font>
    <font>
      <b/>
      <sz val="10"/>
      <color theme="1"/>
      <name val="Times New Roman"/>
      <family val="1"/>
    </font>
    <font>
      <sz val="14"/>
      <name val="Times New Roman"/>
      <family val="1"/>
    </font>
    <font>
      <sz val="11"/>
      <color theme="1"/>
      <name val="Calibri"/>
      <family val="2"/>
      <scheme val="minor"/>
    </font>
    <font>
      <b/>
      <sz val="11"/>
      <color theme="1"/>
      <name val="Calibri"/>
      <family val="2"/>
      <scheme val="minor"/>
    </font>
    <font>
      <b/>
      <sz val="16"/>
      <color theme="1"/>
      <name val="Times New Roman"/>
      <family val="1"/>
    </font>
    <font>
      <sz val="12"/>
      <name val="Times New Roman"/>
      <family val="1"/>
    </font>
    <font>
      <b/>
      <sz val="18"/>
      <color theme="1"/>
      <name val="Times New Roman"/>
      <family val="1"/>
    </font>
    <font>
      <sz val="10"/>
      <color theme="1"/>
      <name val="Times New Roman"/>
      <family val="1"/>
    </font>
    <font>
      <sz val="11"/>
      <color theme="1"/>
      <name val="Times New Roman"/>
      <family val="1"/>
    </font>
    <font>
      <sz val="10"/>
      <color rgb="FF000000"/>
      <name val="Times New Roman"/>
      <family val="1"/>
    </font>
    <font>
      <sz val="12"/>
      <color rgb="FF000000"/>
      <name val="Times New Roman"/>
      <family val="1"/>
    </font>
    <font>
      <sz val="14"/>
      <color rgb="FF000000"/>
      <name val="Times New Roman"/>
      <family val="1"/>
    </font>
    <font>
      <b/>
      <sz val="14"/>
      <color theme="1"/>
      <name val="Times New Roman"/>
      <family val="1"/>
    </font>
    <font>
      <sz val="9"/>
      <color indexed="81"/>
      <name val="Tahoma"/>
      <family val="2"/>
    </font>
    <font>
      <b/>
      <sz val="9"/>
      <color indexed="81"/>
      <name val="Tahoma"/>
      <family val="2"/>
    </font>
    <font>
      <b/>
      <sz val="16"/>
      <color rgb="FFFF0000"/>
      <name val="Times New Roman"/>
      <family val="1"/>
    </font>
    <font>
      <b/>
      <sz val="16"/>
      <name val="Times New Roman"/>
      <family val="1"/>
    </font>
    <font>
      <sz val="12"/>
      <color rgb="FF000000"/>
      <name val="Times New Roman"/>
    </font>
    <font>
      <sz val="9"/>
      <color rgb="FF000000"/>
      <name val="Times New Roman"/>
    </font>
    <font>
      <sz val="10"/>
      <color rgb="FF000000"/>
      <name val="Times New Roman"/>
    </font>
    <font>
      <sz val="10"/>
      <color rgb="FF000000"/>
      <name val="Calibri"/>
      <scheme val="minor"/>
    </font>
    <font>
      <sz val="10"/>
      <color theme="1"/>
      <name val="Calibri"/>
      <family val="2"/>
      <scheme val="minor"/>
    </font>
    <font>
      <sz val="11"/>
      <color rgb="FF000000"/>
      <name val="Times New Roman"/>
    </font>
    <font>
      <sz val="11"/>
      <color rgb="FF242424"/>
      <name val="Aptos Narrow"/>
      <charset val="1"/>
    </font>
    <font>
      <b/>
      <u/>
      <sz val="12"/>
      <color rgb="FF000000"/>
      <name val="Times New Roman"/>
    </font>
    <font>
      <b/>
      <sz val="12"/>
      <color rgb="FF000000"/>
      <name val="Times New Roman"/>
    </font>
    <font>
      <b/>
      <u/>
      <sz val="9"/>
      <color rgb="FF000000"/>
      <name val="Times New Roman"/>
    </font>
    <font>
      <sz val="10"/>
      <color theme="1"/>
      <name val="Times New Roman"/>
    </font>
    <font>
      <b/>
      <sz val="10"/>
      <color rgb="FF000000"/>
      <name val="Times New Roman"/>
    </font>
    <font>
      <sz val="12"/>
      <color rgb="FFFF0000"/>
      <name val="Times New Roman"/>
    </font>
    <font>
      <sz val="12"/>
      <name val="Times New Roman"/>
    </font>
    <font>
      <b/>
      <sz val="10"/>
      <color rgb="FF000000"/>
      <name val="Calibri"/>
      <scheme val="minor"/>
    </font>
    <font>
      <b/>
      <sz val="11"/>
      <color rgb="FF000000"/>
      <name val="Times New Roman"/>
    </font>
  </fonts>
  <fills count="13">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2F2F2"/>
        <bgColor rgb="FF000000"/>
      </patternFill>
    </fill>
    <fill>
      <patternFill patternType="solid">
        <fgColor rgb="FFA9D08E"/>
        <bgColor rgb="FF000000"/>
      </patternFill>
    </fill>
    <fill>
      <patternFill patternType="solid">
        <fgColor rgb="FFFFC000"/>
        <bgColor rgb="FF000000"/>
      </patternFill>
    </fill>
    <fill>
      <patternFill patternType="solid">
        <fgColor rgb="FFFFFFFF"/>
        <bgColor indexed="64"/>
      </patternFill>
    </fill>
    <fill>
      <patternFill patternType="solid">
        <fgColor rgb="FFFFFFFF"/>
        <bgColor rgb="FF000000"/>
      </patternFill>
    </fill>
    <fill>
      <patternFill patternType="solid">
        <fgColor theme="0"/>
        <bgColor indexed="64"/>
      </patternFill>
    </fill>
    <fill>
      <patternFill patternType="solid">
        <fgColor theme="0"/>
        <bgColor rgb="FF000000"/>
      </patternFill>
    </fill>
    <fill>
      <patternFill patternType="solid">
        <fgColor rgb="FFFF00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bottom/>
      <diagonal/>
    </border>
    <border>
      <left style="medium">
        <color indexed="64"/>
      </left>
      <right style="thin">
        <color rgb="FF000000"/>
      </right>
      <top/>
      <bottom/>
      <diagonal/>
    </border>
    <border>
      <left style="medium">
        <color indexed="64"/>
      </left>
      <right/>
      <top style="thin">
        <color indexed="64"/>
      </top>
      <bottom/>
      <diagonal/>
    </border>
    <border>
      <left style="thin">
        <color indexed="64"/>
      </left>
      <right style="thin">
        <color indexed="64"/>
      </right>
      <top style="thin">
        <color indexed="64"/>
      </top>
      <bottom style="thin">
        <color rgb="FF000000"/>
      </bottom>
      <diagonal/>
    </border>
    <border>
      <left style="medium">
        <color indexed="64"/>
      </left>
      <right style="medium">
        <color indexed="64"/>
      </right>
      <top/>
      <bottom style="medium">
        <color indexed="64"/>
      </bottom>
      <diagonal/>
    </border>
    <border>
      <left/>
      <right/>
      <top style="thin">
        <color indexed="64"/>
      </top>
      <bottom/>
      <diagonal/>
    </border>
    <border>
      <left/>
      <right style="thin">
        <color rgb="FF000000"/>
      </right>
      <top style="thin">
        <color rgb="FF000000"/>
      </top>
      <bottom style="thin">
        <color rgb="FF000000"/>
      </bottom>
      <diagonal/>
    </border>
    <border>
      <left style="medium">
        <color indexed="64"/>
      </left>
      <right style="medium">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medium">
        <color rgb="FF000000"/>
      </left>
      <right/>
      <top/>
      <bottom/>
      <diagonal/>
    </border>
    <border>
      <left style="medium">
        <color indexed="64"/>
      </left>
      <right style="thin">
        <color rgb="FF000000"/>
      </right>
      <top style="thin">
        <color indexed="64"/>
      </top>
      <bottom/>
      <diagonal/>
    </border>
    <border>
      <left style="medium">
        <color indexed="64"/>
      </left>
      <right style="thin">
        <color rgb="FF000000"/>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right/>
      <top style="medium">
        <color rgb="FF000000"/>
      </top>
      <bottom style="thin">
        <color rgb="FF000000"/>
      </bottom>
      <diagonal/>
    </border>
    <border>
      <left/>
      <right/>
      <top style="thin">
        <color rgb="FF000000"/>
      </top>
      <bottom style="thin">
        <color rgb="FF000000"/>
      </bottom>
      <diagonal/>
    </border>
    <border>
      <left/>
      <right/>
      <top style="thin">
        <color rgb="FF000000"/>
      </top>
      <bottom style="medium">
        <color rgb="FF000000"/>
      </bottom>
      <diagonal/>
    </border>
  </borders>
  <cellStyleXfs count="3">
    <xf numFmtId="0" fontId="0" fillId="0" borderId="0"/>
    <xf numFmtId="41" fontId="6" fillId="0" borderId="0" applyFont="0" applyFill="0" applyBorder="0" applyAlignment="0" applyProtection="0"/>
    <xf numFmtId="164" fontId="6" fillId="0" borderId="0" applyFont="0" applyFill="0" applyBorder="0" applyAlignment="0" applyProtection="0"/>
  </cellStyleXfs>
  <cellXfs count="328">
    <xf numFmtId="0" fontId="0" fillId="0" borderId="0" xfId="0"/>
    <xf numFmtId="0" fontId="2" fillId="0" borderId="0" xfId="0" applyFont="1"/>
    <xf numFmtId="0" fontId="2" fillId="0" borderId="0" xfId="0" applyFont="1" applyAlignment="1">
      <alignment horizontal="left"/>
    </xf>
    <xf numFmtId="0" fontId="0" fillId="0" borderId="0" xfId="0" applyAlignment="1">
      <alignment horizontal="left"/>
    </xf>
    <xf numFmtId="0" fontId="2" fillId="0" borderId="0" xfId="0" applyFont="1" applyAlignment="1">
      <alignment wrapText="1"/>
    </xf>
    <xf numFmtId="0" fontId="0" fillId="0" borderId="0" xfId="0" applyAlignment="1">
      <alignment horizontal="center" vertical="center"/>
    </xf>
    <xf numFmtId="0" fontId="2" fillId="0" borderId="1" xfId="0" applyFont="1" applyBorder="1" applyAlignment="1">
      <alignment horizontal="center" vertical="center" textRotation="90"/>
    </xf>
    <xf numFmtId="0" fontId="1" fillId="0" borderId="0" xfId="0" applyFont="1" applyAlignment="1">
      <alignment horizontal="center" vertical="center" wrapText="1"/>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center" vertical="center" textRotation="90" wrapText="1"/>
    </xf>
    <xf numFmtId="0" fontId="3" fillId="2" borderId="30" xfId="0" applyFont="1" applyFill="1" applyBorder="1" applyAlignment="1">
      <alignment horizontal="center" vertical="center" textRotation="90"/>
    </xf>
    <xf numFmtId="0" fontId="5"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2" fillId="2" borderId="31" xfId="0" applyFont="1" applyFill="1" applyBorder="1" applyAlignment="1">
      <alignment horizontal="center" vertical="center" textRotation="90" wrapText="1"/>
    </xf>
    <xf numFmtId="0" fontId="2" fillId="2" borderId="5" xfId="0" applyFont="1" applyFill="1" applyBorder="1" applyAlignment="1">
      <alignment horizontal="center" vertical="center"/>
    </xf>
    <xf numFmtId="0" fontId="2" fillId="2" borderId="30" xfId="0" applyFont="1" applyFill="1" applyBorder="1" applyAlignment="1">
      <alignment horizontal="center" vertical="center"/>
    </xf>
    <xf numFmtId="0" fontId="2" fillId="0" borderId="18" xfId="0" applyFont="1" applyBorder="1" applyAlignment="1">
      <alignment horizontal="center" vertical="center"/>
    </xf>
    <xf numFmtId="0" fontId="2" fillId="0" borderId="16" xfId="0" applyFont="1" applyBorder="1" applyAlignment="1">
      <alignment horizontal="center" vertical="center" textRotation="90"/>
    </xf>
    <xf numFmtId="0" fontId="2" fillId="0" borderId="16" xfId="0" applyFont="1" applyBorder="1" applyAlignment="1">
      <alignment horizontal="center" vertical="center" textRotation="90" wrapText="1"/>
    </xf>
    <xf numFmtId="0" fontId="3" fillId="3" borderId="5" xfId="0" applyFont="1" applyFill="1" applyBorder="1" applyAlignment="1">
      <alignment horizontal="center" vertical="center" wrapText="1"/>
    </xf>
    <xf numFmtId="9" fontId="0" fillId="0" borderId="0" xfId="0" applyNumberFormat="1"/>
    <xf numFmtId="0" fontId="7" fillId="0" borderId="0" xfId="0" applyFont="1"/>
    <xf numFmtId="0" fontId="0" fillId="0" borderId="0" xfId="0" applyAlignment="1">
      <alignment wrapText="1"/>
    </xf>
    <xf numFmtId="9" fontId="0" fillId="0" borderId="0" xfId="0" applyNumberFormat="1" applyAlignment="1">
      <alignment horizontal="center"/>
    </xf>
    <xf numFmtId="0" fontId="1" fillId="0" borderId="0" xfId="0" applyFont="1" applyAlignment="1">
      <alignment horizontal="center" vertical="center"/>
    </xf>
    <xf numFmtId="0" fontId="2" fillId="0" borderId="0" xfId="0" applyFont="1" applyAlignment="1">
      <alignment horizontal="justify" vertical="center" wrapText="1"/>
    </xf>
    <xf numFmtId="0" fontId="2" fillId="2" borderId="23" xfId="0" applyFont="1" applyFill="1" applyBorder="1"/>
    <xf numFmtId="0" fontId="2" fillId="2" borderId="7" xfId="0" applyFont="1" applyFill="1" applyBorder="1"/>
    <xf numFmtId="0" fontId="2" fillId="0" borderId="1" xfId="0" applyFont="1" applyBorder="1" applyAlignment="1">
      <alignment horizontal="justify" vertical="center" wrapText="1"/>
    </xf>
    <xf numFmtId="0" fontId="2" fillId="0" borderId="35" xfId="0" applyFont="1" applyBorder="1" applyAlignment="1">
      <alignment horizontal="center" vertical="center"/>
    </xf>
    <xf numFmtId="0" fontId="2" fillId="0" borderId="21" xfId="0" applyFont="1" applyBorder="1" applyAlignment="1">
      <alignment horizontal="left"/>
    </xf>
    <xf numFmtId="0" fontId="2" fillId="0" borderId="29" xfId="0" applyFont="1" applyBorder="1" applyAlignment="1">
      <alignment horizontal="left"/>
    </xf>
    <xf numFmtId="0" fontId="2" fillId="2" borderId="3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0" borderId="30" xfId="0" applyFont="1" applyBorder="1" applyAlignment="1">
      <alignment horizontal="center" vertical="center"/>
    </xf>
    <xf numFmtId="0" fontId="2" fillId="0" borderId="5" xfId="0" applyFont="1" applyBorder="1" applyAlignment="1">
      <alignment horizontal="justify" vertical="center" wrapText="1"/>
    </xf>
    <xf numFmtId="0" fontId="2" fillId="0" borderId="5" xfId="0" applyFont="1" applyBorder="1" applyAlignment="1">
      <alignment horizontal="center" vertical="center" textRotation="90"/>
    </xf>
    <xf numFmtId="0" fontId="2" fillId="0" borderId="5" xfId="0" applyFont="1" applyBorder="1" applyAlignment="1">
      <alignment horizontal="center" vertical="center" textRotation="90" wrapText="1"/>
    </xf>
    <xf numFmtId="9" fontId="9" fillId="4" borderId="10" xfId="0" applyNumberFormat="1" applyFont="1" applyFill="1" applyBorder="1" applyAlignment="1">
      <alignment horizontal="center" vertical="center"/>
    </xf>
    <xf numFmtId="9" fontId="9" fillId="4" borderId="1" xfId="0" applyNumberFormat="1" applyFont="1" applyFill="1" applyBorder="1" applyAlignment="1">
      <alignment horizontal="center" vertical="center"/>
    </xf>
    <xf numFmtId="9" fontId="9" fillId="4" borderId="16" xfId="0" applyNumberFormat="1" applyFont="1" applyFill="1" applyBorder="1" applyAlignment="1">
      <alignment horizontal="center" vertical="center"/>
    </xf>
    <xf numFmtId="9" fontId="9" fillId="4" borderId="6" xfId="0" applyNumberFormat="1" applyFont="1" applyFill="1" applyBorder="1" applyAlignment="1">
      <alignment horizontal="center" vertical="center"/>
    </xf>
    <xf numFmtId="9"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textRotation="90"/>
    </xf>
    <xf numFmtId="165" fontId="2" fillId="4" borderId="1" xfId="0" applyNumberFormat="1" applyFont="1" applyFill="1" applyBorder="1" applyAlignment="1">
      <alignment horizontal="center" vertical="center"/>
    </xf>
    <xf numFmtId="0" fontId="3" fillId="4" borderId="1" xfId="0" applyFont="1" applyFill="1" applyBorder="1" applyAlignment="1">
      <alignment horizontal="center" vertical="center" textRotation="90"/>
    </xf>
    <xf numFmtId="9" fontId="2" fillId="4" borderId="1" xfId="0" applyNumberFormat="1" applyFont="1" applyFill="1" applyBorder="1" applyAlignment="1">
      <alignment horizontal="center" vertical="center" textRotation="90"/>
    </xf>
    <xf numFmtId="9" fontId="2" fillId="4" borderId="16" xfId="0" applyNumberFormat="1" applyFont="1" applyFill="1" applyBorder="1" applyAlignment="1">
      <alignment horizontal="center" vertical="center"/>
    </xf>
    <xf numFmtId="0" fontId="2" fillId="4" borderId="16" xfId="0" applyFont="1" applyFill="1" applyBorder="1" applyAlignment="1">
      <alignment horizontal="center" vertical="center" textRotation="90"/>
    </xf>
    <xf numFmtId="0" fontId="3" fillId="4" borderId="16" xfId="0" applyFont="1" applyFill="1" applyBorder="1" applyAlignment="1">
      <alignment horizontal="center" vertical="center" textRotation="90"/>
    </xf>
    <xf numFmtId="9" fontId="2" fillId="4" borderId="16" xfId="0" applyNumberFormat="1" applyFont="1" applyFill="1" applyBorder="1" applyAlignment="1">
      <alignment horizontal="center" vertical="center" textRotation="90"/>
    </xf>
    <xf numFmtId="9" fontId="2" fillId="4" borderId="6" xfId="0" applyNumberFormat="1" applyFont="1" applyFill="1" applyBorder="1" applyAlignment="1">
      <alignment horizontal="center" vertical="center"/>
    </xf>
    <xf numFmtId="0" fontId="2" fillId="4" borderId="6" xfId="0" applyFont="1" applyFill="1" applyBorder="1" applyAlignment="1">
      <alignment horizontal="center" vertical="center" textRotation="90"/>
    </xf>
    <xf numFmtId="0" fontId="3" fillId="4" borderId="6" xfId="0" applyFont="1" applyFill="1" applyBorder="1" applyAlignment="1">
      <alignment horizontal="center" vertical="center" textRotation="90"/>
    </xf>
    <xf numFmtId="9" fontId="2" fillId="4" borderId="6" xfId="0" applyNumberFormat="1" applyFont="1" applyFill="1" applyBorder="1" applyAlignment="1">
      <alignment horizontal="center" vertical="center" textRotation="90"/>
    </xf>
    <xf numFmtId="0" fontId="2" fillId="4" borderId="1" xfId="0" applyFont="1" applyFill="1" applyBorder="1" applyAlignment="1">
      <alignment vertical="center" textRotation="90"/>
    </xf>
    <xf numFmtId="0" fontId="2" fillId="4" borderId="16" xfId="0" applyFont="1" applyFill="1" applyBorder="1" applyAlignment="1">
      <alignment vertical="center" textRotation="90"/>
    </xf>
    <xf numFmtId="0" fontId="2" fillId="4" borderId="6" xfId="0" applyFont="1" applyFill="1" applyBorder="1" applyAlignment="1">
      <alignment vertical="center" textRotation="90"/>
    </xf>
    <xf numFmtId="0" fontId="2" fillId="0" borderId="16" xfId="0" applyFont="1" applyBorder="1" applyAlignment="1">
      <alignment horizontal="justify" vertical="center" wrapText="1"/>
    </xf>
    <xf numFmtId="0" fontId="2" fillId="4" borderId="1" xfId="0" applyFont="1" applyFill="1" applyBorder="1" applyAlignment="1">
      <alignment horizontal="center" vertical="center" textRotation="90" wrapText="1"/>
    </xf>
    <xf numFmtId="14" fontId="2" fillId="0" borderId="37" xfId="0" applyNumberFormat="1" applyFont="1" applyBorder="1" applyAlignment="1">
      <alignment horizontal="center" vertical="center" wrapText="1"/>
    </xf>
    <xf numFmtId="0" fontId="14" fillId="0" borderId="5" xfId="0" applyFont="1" applyBorder="1" applyAlignment="1">
      <alignment horizontal="center" vertical="center" textRotation="90" wrapText="1"/>
    </xf>
    <xf numFmtId="0" fontId="14" fillId="0" borderId="1" xfId="0" applyFont="1" applyBorder="1" applyAlignment="1">
      <alignment horizontal="center" vertical="center" textRotation="90"/>
    </xf>
    <xf numFmtId="0" fontId="14" fillId="0" borderId="1" xfId="0" applyFont="1" applyBorder="1" applyAlignment="1">
      <alignment horizontal="center" vertical="center" textRotation="90" wrapText="1"/>
    </xf>
    <xf numFmtId="9" fontId="14" fillId="5" borderId="10" xfId="0" applyNumberFormat="1" applyFont="1" applyFill="1" applyBorder="1" applyAlignment="1">
      <alignment horizontal="center" vertical="center"/>
    </xf>
    <xf numFmtId="0" fontId="14" fillId="6" borderId="10" xfId="0" applyFont="1" applyFill="1" applyBorder="1" applyAlignment="1">
      <alignment horizontal="center" vertical="center" textRotation="90"/>
    </xf>
    <xf numFmtId="0" fontId="15" fillId="7" borderId="10" xfId="0" applyFont="1" applyFill="1" applyBorder="1" applyAlignment="1">
      <alignment horizontal="center" vertical="center" textRotation="90"/>
    </xf>
    <xf numFmtId="0" fontId="14" fillId="7" borderId="10" xfId="0" applyFont="1" applyFill="1" applyBorder="1" applyAlignment="1">
      <alignment vertical="center" textRotation="90"/>
    </xf>
    <xf numFmtId="0" fontId="9" fillId="0" borderId="5" xfId="0" applyFont="1" applyBorder="1" applyAlignment="1">
      <alignment horizontal="center" vertical="center" textRotation="90" wrapText="1"/>
    </xf>
    <xf numFmtId="9" fontId="2" fillId="4" borderId="5" xfId="0" applyNumberFormat="1" applyFont="1" applyFill="1" applyBorder="1" applyAlignment="1">
      <alignment horizontal="center" vertical="center"/>
    </xf>
    <xf numFmtId="0" fontId="2" fillId="4" borderId="5" xfId="0" applyFont="1" applyFill="1" applyBorder="1" applyAlignment="1">
      <alignment horizontal="center" vertical="center" textRotation="90"/>
    </xf>
    <xf numFmtId="165" fontId="2" fillId="4" borderId="5" xfId="0" applyNumberFormat="1" applyFont="1" applyFill="1" applyBorder="1" applyAlignment="1">
      <alignment horizontal="center" vertical="center"/>
    </xf>
    <xf numFmtId="0" fontId="3" fillId="4" borderId="5" xfId="0" applyFont="1" applyFill="1" applyBorder="1" applyAlignment="1">
      <alignment horizontal="center" vertical="center" textRotation="90"/>
    </xf>
    <xf numFmtId="9" fontId="2" fillId="4" borderId="5" xfId="0" applyNumberFormat="1" applyFont="1" applyFill="1" applyBorder="1" applyAlignment="1">
      <alignment horizontal="center" vertical="center" textRotation="90"/>
    </xf>
    <xf numFmtId="0" fontId="2" fillId="4" borderId="5" xfId="0" applyFont="1" applyFill="1" applyBorder="1" applyAlignment="1">
      <alignment vertical="center" textRotation="90"/>
    </xf>
    <xf numFmtId="165" fontId="2" fillId="4" borderId="16" xfId="0" applyNumberFormat="1" applyFont="1" applyFill="1" applyBorder="1" applyAlignment="1">
      <alignment horizontal="center" vertical="center"/>
    </xf>
    <xf numFmtId="14" fontId="2" fillId="0" borderId="17" xfId="0" applyNumberFormat="1" applyFont="1" applyBorder="1" applyAlignment="1">
      <alignment horizontal="center" vertical="center" wrapText="1"/>
    </xf>
    <xf numFmtId="0" fontId="2" fillId="0" borderId="32" xfId="0" applyFont="1" applyBorder="1" applyAlignment="1">
      <alignment horizontal="center" vertical="center" textRotation="90"/>
    </xf>
    <xf numFmtId="9" fontId="9" fillId="4" borderId="32" xfId="0" applyNumberFormat="1" applyFont="1" applyFill="1" applyBorder="1" applyAlignment="1">
      <alignment horizontal="center" vertical="center"/>
    </xf>
    <xf numFmtId="0" fontId="2" fillId="0" borderId="6" xfId="0" applyFont="1" applyBorder="1" applyAlignment="1">
      <alignment horizontal="center" vertical="center" textRotation="90" wrapText="1"/>
    </xf>
    <xf numFmtId="0" fontId="13" fillId="0" borderId="7" xfId="0" applyFont="1" applyBorder="1" applyAlignment="1">
      <alignment wrapText="1"/>
    </xf>
    <xf numFmtId="0" fontId="13" fillId="0" borderId="0" xfId="0" applyFont="1" applyAlignment="1">
      <alignment wrapText="1"/>
    </xf>
    <xf numFmtId="0" fontId="13" fillId="9" borderId="4" xfId="0" applyFont="1" applyFill="1" applyBorder="1" applyAlignment="1">
      <alignment wrapText="1"/>
    </xf>
    <xf numFmtId="0" fontId="9" fillId="0" borderId="16" xfId="0" applyFont="1" applyBorder="1" applyAlignment="1">
      <alignment horizontal="justify" vertical="center" wrapText="1"/>
    </xf>
    <xf numFmtId="0" fontId="2" fillId="4" borderId="32" xfId="0" applyFont="1" applyFill="1" applyBorder="1" applyAlignment="1">
      <alignment horizontal="center" vertical="center" textRotation="90"/>
    </xf>
    <xf numFmtId="0" fontId="9" fillId="0" borderId="1" xfId="0" applyFont="1" applyBorder="1" applyAlignment="1">
      <alignment horizontal="center" vertical="center" textRotation="90" wrapText="1"/>
    </xf>
    <xf numFmtId="0" fontId="2" fillId="8" borderId="5" xfId="0" applyFont="1" applyFill="1" applyBorder="1" applyAlignment="1">
      <alignment horizontal="justify" vertical="center" wrapText="1"/>
    </xf>
    <xf numFmtId="0" fontId="2" fillId="8" borderId="32" xfId="0" applyFont="1" applyFill="1" applyBorder="1" applyAlignment="1">
      <alignment horizontal="justify" vertical="center" wrapText="1"/>
    </xf>
    <xf numFmtId="0" fontId="2" fillId="8" borderId="43" xfId="0" applyFont="1" applyFill="1" applyBorder="1" applyAlignment="1">
      <alignment horizontal="justify" vertical="center" wrapText="1"/>
    </xf>
    <xf numFmtId="0" fontId="2" fillId="0" borderId="32" xfId="0" applyFont="1" applyBorder="1" applyAlignment="1">
      <alignment horizontal="center" vertical="center" textRotation="90" wrapText="1"/>
    </xf>
    <xf numFmtId="0" fontId="14" fillId="0" borderId="16" xfId="0" applyFont="1" applyBorder="1" applyAlignment="1">
      <alignment horizontal="justify" vertical="center" wrapText="1"/>
    </xf>
    <xf numFmtId="0" fontId="13" fillId="0" borderId="45" xfId="0" applyFont="1" applyBorder="1" applyAlignment="1">
      <alignment wrapText="1"/>
    </xf>
    <xf numFmtId="0" fontId="13" fillId="0" borderId="46" xfId="0" applyFont="1" applyBorder="1" applyAlignment="1">
      <alignment wrapText="1"/>
    </xf>
    <xf numFmtId="164" fontId="0" fillId="0" borderId="0" xfId="2" applyFont="1"/>
    <xf numFmtId="0" fontId="2" fillId="0" borderId="6" xfId="0" applyFont="1" applyBorder="1" applyAlignment="1">
      <alignment horizontal="justify" vertical="center" wrapText="1"/>
    </xf>
    <xf numFmtId="9" fontId="9" fillId="4" borderId="5" xfId="0" applyNumberFormat="1" applyFont="1" applyFill="1" applyBorder="1" applyAlignment="1">
      <alignment horizontal="center" vertical="center"/>
    </xf>
    <xf numFmtId="0" fontId="2" fillId="0" borderId="33" xfId="0" applyFont="1" applyBorder="1" applyAlignment="1">
      <alignment horizontal="justify" vertical="center" wrapText="1"/>
    </xf>
    <xf numFmtId="0" fontId="2" fillId="4" borderId="33" xfId="0" applyFont="1" applyFill="1" applyBorder="1" applyAlignment="1">
      <alignment horizontal="center" vertical="center" textRotation="90"/>
    </xf>
    <xf numFmtId="0" fontId="2" fillId="0" borderId="33" xfId="0" applyFont="1" applyBorder="1" applyAlignment="1">
      <alignment horizontal="center" vertical="center" textRotation="90"/>
    </xf>
    <xf numFmtId="9" fontId="9" fillId="4" borderId="33" xfId="0" applyNumberFormat="1" applyFont="1" applyFill="1" applyBorder="1" applyAlignment="1">
      <alignment horizontal="center" vertical="center"/>
    </xf>
    <xf numFmtId="0" fontId="9" fillId="0" borderId="33" xfId="0" applyFont="1" applyBorder="1" applyAlignment="1">
      <alignment horizontal="center" vertical="center" textRotation="90" wrapText="1"/>
    </xf>
    <xf numFmtId="0" fontId="2" fillId="0" borderId="33" xfId="0" applyFont="1" applyBorder="1" applyAlignment="1">
      <alignment horizontal="center" vertical="center" textRotation="90" wrapText="1"/>
    </xf>
    <xf numFmtId="9" fontId="2" fillId="4" borderId="33" xfId="0" applyNumberFormat="1" applyFont="1" applyFill="1" applyBorder="1" applyAlignment="1">
      <alignment horizontal="center" vertical="center"/>
    </xf>
    <xf numFmtId="0" fontId="3" fillId="4" borderId="33" xfId="0" applyFont="1" applyFill="1" applyBorder="1" applyAlignment="1">
      <alignment horizontal="center" vertical="center" textRotation="90"/>
    </xf>
    <xf numFmtId="9" fontId="2" fillId="4" borderId="33" xfId="0" applyNumberFormat="1" applyFont="1" applyFill="1" applyBorder="1" applyAlignment="1">
      <alignment horizontal="center" vertical="center" textRotation="90"/>
    </xf>
    <xf numFmtId="0" fontId="2" fillId="4" borderId="33" xfId="0" applyFont="1" applyFill="1" applyBorder="1" applyAlignment="1">
      <alignment vertical="center" textRotation="90"/>
    </xf>
    <xf numFmtId="0" fontId="14" fillId="0" borderId="1" xfId="0" applyFont="1" applyBorder="1" applyAlignment="1">
      <alignment horizontal="justify" vertical="center" wrapText="1"/>
    </xf>
    <xf numFmtId="0" fontId="9" fillId="0" borderId="1" xfId="0" applyFont="1" applyBorder="1" applyAlignment="1">
      <alignment horizontal="center" vertical="center" textRotation="90"/>
    </xf>
    <xf numFmtId="0" fontId="9" fillId="5" borderId="10" xfId="0" applyFont="1" applyFill="1" applyBorder="1" applyAlignment="1">
      <alignment horizontal="center" vertical="center" textRotation="90"/>
    </xf>
    <xf numFmtId="0" fontId="0" fillId="0" borderId="27" xfId="0" applyBorder="1"/>
    <xf numFmtId="0" fontId="0" fillId="0" borderId="50" xfId="0" applyBorder="1"/>
    <xf numFmtId="0" fontId="14" fillId="10" borderId="1" xfId="0" applyFont="1" applyFill="1" applyBorder="1" applyAlignment="1">
      <alignment horizontal="justify" vertical="center" wrapText="1"/>
    </xf>
    <xf numFmtId="0" fontId="11" fillId="0" borderId="0" xfId="0" applyFont="1"/>
    <xf numFmtId="0" fontId="4" fillId="0" borderId="0" xfId="0" applyFont="1"/>
    <xf numFmtId="0" fontId="2" fillId="4" borderId="6" xfId="0" applyFont="1" applyFill="1" applyBorder="1" applyAlignment="1">
      <alignment horizontal="center" vertical="center" textRotation="90" wrapText="1"/>
    </xf>
    <xf numFmtId="0" fontId="2" fillId="0" borderId="6" xfId="0" applyFont="1" applyBorder="1" applyAlignment="1">
      <alignment horizontal="center" vertical="center" textRotation="90"/>
    </xf>
    <xf numFmtId="165" fontId="2" fillId="4" borderId="6" xfId="0" applyNumberFormat="1" applyFont="1" applyFill="1" applyBorder="1" applyAlignment="1">
      <alignment horizontal="center" vertical="center"/>
    </xf>
    <xf numFmtId="0" fontId="2" fillId="2" borderId="15" xfId="0" applyFont="1" applyFill="1" applyBorder="1" applyAlignment="1">
      <alignment horizontal="center" vertical="center" textRotation="90"/>
    </xf>
    <xf numFmtId="0" fontId="2" fillId="2" borderId="16" xfId="0" applyFont="1" applyFill="1" applyBorder="1" applyAlignment="1">
      <alignment horizontal="center" vertical="center"/>
    </xf>
    <xf numFmtId="0" fontId="1" fillId="2" borderId="16" xfId="0" applyFont="1" applyFill="1" applyBorder="1" applyAlignment="1">
      <alignment horizontal="center" vertical="center"/>
    </xf>
    <xf numFmtId="0" fontId="2" fillId="2" borderId="16" xfId="0" applyFont="1" applyFill="1" applyBorder="1" applyAlignment="1">
      <alignment horizontal="center" vertical="center" textRotation="90"/>
    </xf>
    <xf numFmtId="0" fontId="2" fillId="2" borderId="16" xfId="0" applyFont="1" applyFill="1" applyBorder="1" applyAlignment="1">
      <alignment horizontal="center" vertical="center" textRotation="90" wrapText="1"/>
    </xf>
    <xf numFmtId="0" fontId="2" fillId="2" borderId="17" xfId="0" applyFont="1" applyFill="1" applyBorder="1" applyAlignment="1">
      <alignment horizontal="center" vertical="center" textRotation="90" wrapText="1"/>
    </xf>
    <xf numFmtId="0" fontId="11" fillId="2" borderId="15"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2" borderId="17" xfId="0" applyFont="1" applyFill="1" applyBorder="1" applyAlignment="1">
      <alignment horizontal="center" vertical="center" wrapText="1"/>
    </xf>
    <xf numFmtId="14" fontId="12" fillId="10" borderId="35" xfId="0" applyNumberFormat="1" applyFont="1" applyFill="1" applyBorder="1" applyAlignment="1" applyProtection="1">
      <alignment horizontal="center" vertical="center"/>
      <protection locked="0"/>
    </xf>
    <xf numFmtId="0" fontId="21" fillId="10" borderId="46" xfId="0" applyFont="1" applyFill="1" applyBorder="1" applyAlignment="1">
      <alignment vertical="center" wrapText="1"/>
    </xf>
    <xf numFmtId="0" fontId="21" fillId="10" borderId="57" xfId="0" applyFont="1" applyFill="1" applyBorder="1" applyAlignment="1">
      <alignment vertical="center" wrapText="1"/>
    </xf>
    <xf numFmtId="0" fontId="11" fillId="10" borderId="0" xfId="0" applyFont="1" applyFill="1"/>
    <xf numFmtId="0" fontId="21" fillId="10" borderId="58" xfId="0" applyFont="1" applyFill="1" applyBorder="1" applyAlignment="1">
      <alignment horizontal="left" vertical="center" wrapText="1"/>
    </xf>
    <xf numFmtId="0" fontId="22" fillId="10" borderId="7" xfId="0" applyFont="1" applyFill="1" applyBorder="1" applyAlignment="1">
      <alignment horizontal="left" vertical="top" wrapText="1"/>
    </xf>
    <xf numFmtId="0" fontId="21" fillId="10" borderId="7" xfId="0" applyFont="1" applyFill="1" applyBorder="1" applyAlignment="1">
      <alignment vertical="center" wrapText="1"/>
    </xf>
    <xf numFmtId="0" fontId="21" fillId="10" borderId="0" xfId="0" applyFont="1" applyFill="1" applyAlignment="1">
      <alignment vertical="center" wrapText="1"/>
    </xf>
    <xf numFmtId="0" fontId="21" fillId="10" borderId="62" xfId="0" applyFont="1" applyFill="1" applyBorder="1" applyAlignment="1">
      <alignment vertical="center" wrapText="1"/>
    </xf>
    <xf numFmtId="0" fontId="21" fillId="10" borderId="63" xfId="0" applyFont="1" applyFill="1" applyBorder="1" applyAlignment="1">
      <alignment vertical="center" wrapText="1"/>
    </xf>
    <xf numFmtId="0" fontId="21" fillId="10" borderId="64" xfId="0" applyFont="1" applyFill="1" applyBorder="1" applyAlignment="1">
      <alignment vertical="center" wrapText="1"/>
    </xf>
    <xf numFmtId="0" fontId="2" fillId="12" borderId="5" xfId="0" applyFont="1" applyFill="1" applyBorder="1" applyAlignment="1">
      <alignment horizontal="center" vertical="center" textRotation="90"/>
    </xf>
    <xf numFmtId="0" fontId="2" fillId="12" borderId="33" xfId="0" applyFont="1" applyFill="1" applyBorder="1" applyAlignment="1">
      <alignment horizontal="center" vertical="center" textRotation="90"/>
    </xf>
    <xf numFmtId="0" fontId="2" fillId="12" borderId="1" xfId="0" applyFont="1" applyFill="1" applyBorder="1" applyAlignment="1">
      <alignment horizontal="center" vertical="center" textRotation="90"/>
    </xf>
    <xf numFmtId="0" fontId="2" fillId="12" borderId="16" xfId="0" applyFont="1" applyFill="1" applyBorder="1" applyAlignment="1">
      <alignment horizontal="center" vertical="center" textRotation="90"/>
    </xf>
    <xf numFmtId="0" fontId="21" fillId="0" borderId="58" xfId="0" applyFont="1" applyBorder="1" applyAlignment="1">
      <alignment horizontal="left" vertical="center" wrapText="1"/>
    </xf>
    <xf numFmtId="0" fontId="21" fillId="0" borderId="46" xfId="0" applyFont="1" applyBorder="1" applyAlignment="1">
      <alignment horizontal="left" vertical="center" wrapText="1"/>
    </xf>
    <xf numFmtId="0" fontId="21" fillId="11" borderId="7" xfId="0" applyFont="1" applyFill="1" applyBorder="1" applyAlignment="1">
      <alignment vertical="center" wrapText="1"/>
    </xf>
    <xf numFmtId="0" fontId="34" fillId="0" borderId="16" xfId="0" applyFont="1" applyBorder="1" applyAlignment="1">
      <alignment horizontal="justify" vertical="center" wrapText="1"/>
    </xf>
    <xf numFmtId="0" fontId="3" fillId="0" borderId="6" xfId="0" applyFont="1" applyBorder="1" applyAlignment="1">
      <alignment horizontal="center" vertical="center"/>
    </xf>
    <xf numFmtId="0" fontId="3" fillId="0" borderId="32" xfId="0" applyFont="1" applyBorder="1" applyAlignment="1">
      <alignment horizontal="center" vertical="center"/>
    </xf>
    <xf numFmtId="0" fontId="3" fillId="0" borderId="16" xfId="0" applyFont="1" applyBorder="1" applyAlignment="1">
      <alignment horizontal="center" vertical="center"/>
    </xf>
    <xf numFmtId="0" fontId="3" fillId="4" borderId="6" xfId="0" applyFont="1" applyFill="1" applyBorder="1" applyAlignment="1">
      <alignment horizontal="center" vertical="center"/>
    </xf>
    <xf numFmtId="0" fontId="3" fillId="4" borderId="32" xfId="0" applyFont="1" applyFill="1" applyBorder="1" applyAlignment="1">
      <alignment horizontal="center" vertical="center"/>
    </xf>
    <xf numFmtId="0" fontId="3" fillId="4" borderId="16" xfId="0" applyFont="1" applyFill="1" applyBorder="1" applyAlignment="1">
      <alignment horizontal="center" vertical="center"/>
    </xf>
    <xf numFmtId="9" fontId="3" fillId="4" borderId="6" xfId="0" applyNumberFormat="1" applyFont="1" applyFill="1" applyBorder="1" applyAlignment="1">
      <alignment horizontal="center" vertical="center"/>
    </xf>
    <xf numFmtId="9" fontId="3" fillId="4" borderId="32" xfId="0" applyNumberFormat="1" applyFont="1" applyFill="1" applyBorder="1" applyAlignment="1">
      <alignment horizontal="center" vertical="center"/>
    </xf>
    <xf numFmtId="9" fontId="3" fillId="4" borderId="16" xfId="0" applyNumberFormat="1" applyFont="1" applyFill="1" applyBorder="1" applyAlignment="1">
      <alignment horizontal="center" vertical="center"/>
    </xf>
    <xf numFmtId="0" fontId="26" fillId="0" borderId="55" xfId="0" applyFont="1" applyBorder="1" applyAlignment="1">
      <alignment horizontal="left" vertical="top" wrapText="1"/>
    </xf>
    <xf numFmtId="0" fontId="12" fillId="0" borderId="55" xfId="0" applyFont="1" applyBorder="1" applyAlignment="1">
      <alignment horizontal="left" vertical="top" wrapText="1"/>
    </xf>
    <xf numFmtId="0" fontId="12" fillId="0" borderId="56" xfId="0" applyFont="1" applyBorder="1" applyAlignment="1">
      <alignment horizontal="left" vertical="top" wrapText="1"/>
    </xf>
    <xf numFmtId="0" fontId="31" fillId="0" borderId="51" xfId="0" applyFont="1" applyBorder="1" applyAlignment="1">
      <alignment horizontal="center" vertical="center" wrapText="1"/>
    </xf>
    <xf numFmtId="0" fontId="31" fillId="0" borderId="41" xfId="0" applyFont="1" applyBorder="1" applyAlignment="1">
      <alignment horizontal="center" vertical="center"/>
    </xf>
    <xf numFmtId="0" fontId="31" fillId="0" borderId="52" xfId="0" applyFont="1" applyBorder="1" applyAlignment="1">
      <alignment horizontal="center" vertical="center"/>
    </xf>
    <xf numFmtId="0" fontId="23" fillId="0" borderId="55" xfId="0" applyFont="1" applyBorder="1" applyAlignment="1" applyProtection="1">
      <alignment horizontal="left" vertical="top" wrapText="1"/>
      <protection locked="0"/>
    </xf>
    <xf numFmtId="0" fontId="11" fillId="0" borderId="55" xfId="0" applyFont="1" applyBorder="1" applyAlignment="1" applyProtection="1">
      <alignment horizontal="left" vertical="top" wrapText="1"/>
      <protection locked="0"/>
    </xf>
    <xf numFmtId="0" fontId="11" fillId="10" borderId="41" xfId="0" applyFont="1" applyFill="1" applyBorder="1" applyAlignment="1" applyProtection="1">
      <alignment horizontal="center" vertical="center" wrapText="1"/>
      <protection locked="0"/>
    </xf>
    <xf numFmtId="0" fontId="11" fillId="10" borderId="52" xfId="0" applyFont="1" applyFill="1" applyBorder="1" applyAlignment="1" applyProtection="1">
      <alignment horizontal="center" vertical="center" wrapText="1"/>
      <protection locked="0"/>
    </xf>
    <xf numFmtId="0" fontId="23" fillId="10" borderId="40" xfId="0" applyFont="1" applyFill="1" applyBorder="1" applyAlignment="1" applyProtection="1">
      <alignment horizontal="left" vertical="top" wrapText="1"/>
      <protection locked="0"/>
    </xf>
    <xf numFmtId="0" fontId="11" fillId="10" borderId="40" xfId="0" applyFont="1" applyFill="1" applyBorder="1" applyAlignment="1" applyProtection="1">
      <alignment horizontal="left" vertical="top" wrapText="1"/>
      <protection locked="0"/>
    </xf>
    <xf numFmtId="0" fontId="11" fillId="10" borderId="54" xfId="0" applyFont="1" applyFill="1" applyBorder="1" applyAlignment="1" applyProtection="1">
      <alignment horizontal="left" vertical="top" wrapText="1"/>
      <protection locked="0"/>
    </xf>
    <xf numFmtId="9" fontId="3" fillId="0" borderId="32" xfId="0" applyNumberFormat="1" applyFont="1" applyBorder="1" applyAlignment="1">
      <alignment horizontal="center" vertical="center" wrapText="1"/>
    </xf>
    <xf numFmtId="9" fontId="3" fillId="0" borderId="33" xfId="0" applyNumberFormat="1" applyFont="1" applyBorder="1" applyAlignment="1">
      <alignment horizontal="center" vertical="center" wrapText="1"/>
    </xf>
    <xf numFmtId="9" fontId="3" fillId="0" borderId="32" xfId="1" applyNumberFormat="1" applyFont="1" applyBorder="1" applyAlignment="1">
      <alignment horizontal="center" vertical="center" wrapText="1"/>
    </xf>
    <xf numFmtId="41" fontId="3" fillId="0" borderId="32" xfId="1" applyFont="1" applyBorder="1" applyAlignment="1">
      <alignment horizontal="center" vertical="center" wrapText="1"/>
    </xf>
    <xf numFmtId="41" fontId="3" fillId="0" borderId="33" xfId="1" applyFont="1" applyBorder="1" applyAlignment="1">
      <alignment horizontal="center" vertical="center" wrapText="1"/>
    </xf>
    <xf numFmtId="9" fontId="3" fillId="4" borderId="33" xfId="0" applyNumberFormat="1" applyFont="1" applyFill="1" applyBorder="1" applyAlignment="1">
      <alignment horizontal="center" vertical="center"/>
    </xf>
    <xf numFmtId="0" fontId="10" fillId="4" borderId="32" xfId="0" applyFont="1" applyFill="1" applyBorder="1" applyAlignment="1">
      <alignment horizontal="center" vertical="center" textRotation="90"/>
    </xf>
    <xf numFmtId="0" fontId="10" fillId="4" borderId="33" xfId="0" applyFont="1" applyFill="1" applyBorder="1" applyAlignment="1">
      <alignment horizontal="center" vertical="center" textRotation="90"/>
    </xf>
    <xf numFmtId="0" fontId="1" fillId="0" borderId="19" xfId="0" applyFont="1" applyBorder="1" applyAlignment="1">
      <alignment horizontal="center" vertical="center" textRotation="90"/>
    </xf>
    <xf numFmtId="0" fontId="1" fillId="0" borderId="31" xfId="0" applyFont="1" applyBorder="1" applyAlignment="1">
      <alignment horizontal="center" vertical="center" textRotation="90"/>
    </xf>
    <xf numFmtId="0" fontId="11" fillId="0" borderId="13" xfId="0" applyFont="1" applyBorder="1" applyAlignment="1">
      <alignment horizontal="center" vertical="center" wrapText="1"/>
    </xf>
    <xf numFmtId="0" fontId="11" fillId="0" borderId="15" xfId="0" applyFont="1" applyBorder="1" applyAlignment="1">
      <alignment horizontal="center" vertical="center" wrapText="1"/>
    </xf>
    <xf numFmtId="0" fontId="24" fillId="0" borderId="53" xfId="0" applyFont="1" applyBorder="1" applyAlignment="1">
      <alignment horizontal="left" vertical="top" wrapText="1"/>
    </xf>
    <xf numFmtId="0" fontId="25" fillId="0" borderId="40" xfId="0" applyFont="1" applyBorder="1" applyAlignment="1">
      <alignment horizontal="left" vertical="top"/>
    </xf>
    <xf numFmtId="0" fontId="25" fillId="0" borderId="54" xfId="0" applyFont="1" applyBorder="1" applyAlignment="1">
      <alignment horizontal="left" vertical="top"/>
    </xf>
    <xf numFmtId="9" fontId="3" fillId="4" borderId="1" xfId="0" applyNumberFormat="1" applyFont="1" applyFill="1" applyBorder="1" applyAlignment="1">
      <alignment horizontal="center" vertical="center"/>
    </xf>
    <xf numFmtId="0" fontId="2" fillId="0" borderId="8"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36" xfId="0" applyFont="1" applyBorder="1" applyAlignment="1">
      <alignment horizontal="center" vertical="center" wrapText="1"/>
    </xf>
    <xf numFmtId="0" fontId="14" fillId="0" borderId="47" xfId="0" applyFont="1" applyBorder="1" applyAlignment="1">
      <alignment horizontal="center" vertical="center" wrapText="1"/>
    </xf>
    <xf numFmtId="0" fontId="14" fillId="0" borderId="40" xfId="0" applyFont="1" applyBorder="1" applyAlignment="1">
      <alignment horizontal="center" vertical="center" wrapText="1"/>
    </xf>
    <xf numFmtId="0" fontId="14" fillId="0" borderId="44" xfId="0" applyFont="1" applyBorder="1" applyAlignment="1">
      <alignment horizontal="center" vertical="center" wrapText="1"/>
    </xf>
    <xf numFmtId="9" fontId="3" fillId="4" borderId="9" xfId="0" applyNumberFormat="1" applyFont="1" applyFill="1" applyBorder="1" applyAlignment="1">
      <alignment horizontal="center" vertical="center"/>
    </xf>
    <xf numFmtId="0" fontId="2" fillId="10" borderId="6"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11" fillId="0" borderId="31" xfId="0" applyFont="1" applyBorder="1" applyAlignment="1" applyProtection="1">
      <alignment horizontal="center" vertical="center" wrapText="1"/>
      <protection locked="0"/>
    </xf>
    <xf numFmtId="0" fontId="11" fillId="0" borderId="37"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11" fillId="0" borderId="14" xfId="0" applyFont="1" applyBorder="1" applyAlignment="1" applyProtection="1">
      <alignment horizontal="center" vertical="center" wrapText="1"/>
      <protection locked="0"/>
    </xf>
    <xf numFmtId="0" fontId="11" fillId="0" borderId="17" xfId="0" applyFont="1" applyBorder="1" applyAlignment="1" applyProtection="1">
      <alignment horizontal="center" vertical="center" wrapText="1"/>
      <protection locked="0"/>
    </xf>
    <xf numFmtId="0" fontId="3" fillId="0" borderId="18" xfId="0" applyFont="1" applyBorder="1" applyAlignment="1">
      <alignment horizontal="center" vertical="center"/>
    </xf>
    <xf numFmtId="0" fontId="3" fillId="0" borderId="30" xfId="0" applyFont="1" applyBorder="1" applyAlignment="1">
      <alignment horizontal="center" vertical="center"/>
    </xf>
    <xf numFmtId="0" fontId="3" fillId="0" borderId="15" xfId="0" applyFont="1" applyBorder="1" applyAlignment="1">
      <alignment horizontal="center" vertical="center"/>
    </xf>
    <xf numFmtId="0" fontId="3" fillId="0" borderId="10" xfId="0"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6" xfId="0" applyFont="1" applyBorder="1" applyAlignment="1">
      <alignment horizontal="center" vertical="center" wrapText="1"/>
    </xf>
    <xf numFmtId="0" fontId="3" fillId="3" borderId="10"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4" borderId="10" xfId="0" applyFont="1" applyFill="1" applyBorder="1" applyAlignment="1">
      <alignment horizontal="center" vertical="center"/>
    </xf>
    <xf numFmtId="0" fontId="3" fillId="4" borderId="5" xfId="0" applyFont="1" applyFill="1" applyBorder="1" applyAlignment="1">
      <alignment horizontal="center" vertical="center"/>
    </xf>
    <xf numFmtId="0" fontId="2" fillId="0" borderId="59" xfId="0" applyFont="1" applyBorder="1" applyAlignment="1">
      <alignment horizontal="left" vertical="center" wrapText="1"/>
    </xf>
    <xf numFmtId="0" fontId="2" fillId="0" borderId="60" xfId="0" applyFont="1" applyBorder="1" applyAlignment="1">
      <alignment horizontal="left" vertical="center" wrapText="1"/>
    </xf>
    <xf numFmtId="0" fontId="2" fillId="0" borderId="61" xfId="0" applyFont="1" applyBorder="1" applyAlignment="1">
      <alignment horizontal="left" vertical="center" wrapText="1"/>
    </xf>
    <xf numFmtId="0" fontId="13" fillId="0" borderId="42"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28" xfId="0" applyFont="1" applyBorder="1" applyAlignment="1">
      <alignment horizontal="center" vertical="center" wrapText="1"/>
    </xf>
    <xf numFmtId="0" fontId="16" fillId="0" borderId="12" xfId="0" applyFont="1" applyBorder="1" applyAlignment="1">
      <alignment horizontal="center" vertical="center" textRotation="90"/>
    </xf>
    <xf numFmtId="0" fontId="16" fillId="0" borderId="37" xfId="0" applyFont="1" applyBorder="1" applyAlignment="1">
      <alignment horizontal="center" vertical="center" textRotation="90"/>
    </xf>
    <xf numFmtId="0" fontId="16" fillId="0" borderId="17" xfId="0" applyFont="1" applyBorder="1" applyAlignment="1">
      <alignment horizontal="center" vertical="center" textRotation="90"/>
    </xf>
    <xf numFmtId="14" fontId="2" fillId="0" borderId="37" xfId="0" applyNumberFormat="1" applyFont="1" applyBorder="1" applyAlignment="1">
      <alignment horizontal="center" vertical="center" wrapText="1"/>
    </xf>
    <xf numFmtId="14" fontId="2" fillId="0" borderId="38" xfId="0" applyNumberFormat="1" applyFont="1" applyBorder="1" applyAlignment="1">
      <alignment horizontal="center" vertical="center" wrapText="1"/>
    </xf>
    <xf numFmtId="9" fontId="3" fillId="0" borderId="9" xfId="1" applyNumberFormat="1" applyFont="1" applyBorder="1" applyAlignment="1">
      <alignment horizontal="center" vertical="center" wrapText="1"/>
    </xf>
    <xf numFmtId="9" fontId="3" fillId="4" borderId="10" xfId="0" applyNumberFormat="1" applyFont="1" applyFill="1" applyBorder="1" applyAlignment="1">
      <alignment horizontal="center" vertical="center"/>
    </xf>
    <xf numFmtId="9" fontId="3" fillId="4" borderId="5" xfId="0" applyNumberFormat="1" applyFont="1" applyFill="1" applyBorder="1" applyAlignment="1">
      <alignment horizontal="center" vertical="center"/>
    </xf>
    <xf numFmtId="9" fontId="3" fillId="0" borderId="9" xfId="0" applyNumberFormat="1" applyFont="1" applyBorder="1" applyAlignment="1">
      <alignment horizontal="center" vertical="center" wrapText="1"/>
    </xf>
    <xf numFmtId="0" fontId="3" fillId="0" borderId="35" xfId="0" applyFont="1" applyBorder="1" applyAlignment="1">
      <alignment horizontal="center" vertical="center"/>
    </xf>
    <xf numFmtId="0" fontId="3" fillId="0" borderId="34" xfId="0" applyFont="1" applyBorder="1" applyAlignment="1">
      <alignment horizontal="center" vertical="center"/>
    </xf>
    <xf numFmtId="0" fontId="3" fillId="0" borderId="6" xfId="0" applyFont="1" applyBorder="1" applyAlignment="1">
      <alignment horizontal="center" vertical="center" wrapText="1"/>
    </xf>
    <xf numFmtId="0" fontId="3" fillId="0" borderId="32" xfId="0" applyFont="1" applyBorder="1" applyAlignment="1">
      <alignment horizontal="center" vertical="center" wrapText="1"/>
    </xf>
    <xf numFmtId="0" fontId="3" fillId="3" borderId="6"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10" fillId="4" borderId="9" xfId="0" applyFont="1" applyFill="1" applyBorder="1" applyAlignment="1">
      <alignment horizontal="center" vertical="center" textRotation="90"/>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14" fontId="2" fillId="0" borderId="49" xfId="0" applyNumberFormat="1" applyFont="1" applyBorder="1" applyAlignment="1">
      <alignment horizontal="center" vertical="center" wrapText="1"/>
    </xf>
    <xf numFmtId="0" fontId="27" fillId="0" borderId="5" xfId="0" applyFont="1" applyBorder="1" applyAlignment="1" applyProtection="1">
      <alignment horizontal="center" vertical="center" wrapText="1"/>
      <protection locked="0"/>
    </xf>
    <xf numFmtId="0" fontId="11" fillId="0" borderId="32" xfId="0" applyFont="1" applyBorder="1" applyAlignment="1" applyProtection="1">
      <alignment horizontal="center" vertical="center" wrapText="1"/>
      <protection locked="0"/>
    </xf>
    <xf numFmtId="0" fontId="11" fillId="0" borderId="6" xfId="0" applyFont="1" applyBorder="1" applyAlignment="1" applyProtection="1">
      <alignment horizontal="center" vertical="center" wrapText="1"/>
      <protection locked="0"/>
    </xf>
    <xf numFmtId="0" fontId="13" fillId="0" borderId="5"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6" xfId="0" applyFont="1" applyBorder="1" applyAlignment="1">
      <alignment horizontal="center" vertical="center" wrapText="1"/>
    </xf>
    <xf numFmtId="0" fontId="27" fillId="0" borderId="1" xfId="0" applyFont="1" applyBorder="1" applyAlignment="1" applyProtection="1">
      <alignment horizontal="center" vertical="center" wrapText="1"/>
      <protection locked="0"/>
    </xf>
    <xf numFmtId="0" fontId="11" fillId="0" borderId="1" xfId="0" applyFont="1" applyBorder="1" applyAlignment="1" applyProtection="1">
      <alignment horizontal="center" vertical="center" wrapText="1"/>
      <protection locked="0"/>
    </xf>
    <xf numFmtId="0" fontId="11" fillId="0" borderId="16" xfId="0" applyFont="1" applyBorder="1" applyAlignment="1" applyProtection="1">
      <alignment horizontal="center" vertical="center" wrapText="1"/>
      <protection locked="0"/>
    </xf>
    <xf numFmtId="14" fontId="2" fillId="0" borderId="11" xfId="0" applyNumberFormat="1" applyFont="1" applyBorder="1" applyAlignment="1">
      <alignment horizontal="center" vertical="center" wrapText="1"/>
    </xf>
    <xf numFmtId="14" fontId="2" fillId="0" borderId="12" xfId="0" applyNumberFormat="1" applyFont="1" applyBorder="1" applyAlignment="1">
      <alignment horizontal="center" vertical="center" wrapText="1"/>
    </xf>
    <xf numFmtId="0" fontId="11" fillId="0" borderId="13" xfId="0" applyFont="1" applyBorder="1" applyAlignment="1" applyProtection="1">
      <alignment horizontal="center" vertical="center" wrapText="1"/>
      <protection locked="0"/>
    </xf>
    <xf numFmtId="0" fontId="11" fillId="0" borderId="31" xfId="0" applyFont="1" applyBorder="1" applyAlignment="1" applyProtection="1">
      <alignment horizontal="left" vertical="center" wrapText="1"/>
      <protection locked="0"/>
    </xf>
    <xf numFmtId="0" fontId="11" fillId="0" borderId="37" xfId="0" applyFont="1" applyBorder="1" applyAlignment="1" applyProtection="1">
      <alignment horizontal="left" vertical="center" wrapText="1"/>
      <protection locked="0"/>
    </xf>
    <xf numFmtId="0" fontId="11" fillId="0" borderId="12" xfId="0" applyFont="1" applyBorder="1" applyAlignment="1" applyProtection="1">
      <alignment horizontal="left" vertical="center" wrapText="1"/>
      <protection locked="0"/>
    </xf>
    <xf numFmtId="0" fontId="2" fillId="0" borderId="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5" xfId="0" applyFont="1" applyBorder="1" applyAlignment="1">
      <alignment horizontal="center" vertical="center" wrapText="1"/>
    </xf>
    <xf numFmtId="0" fontId="1" fillId="0" borderId="20" xfId="0" applyFont="1" applyBorder="1" applyAlignment="1">
      <alignment horizontal="center" vertical="center"/>
    </xf>
    <xf numFmtId="0" fontId="1" fillId="0" borderId="22" xfId="0" applyFont="1" applyBorder="1" applyAlignment="1">
      <alignment horizontal="center" vertical="center"/>
    </xf>
    <xf numFmtId="0" fontId="1" fillId="0" borderId="28" xfId="0" applyFont="1" applyBorder="1" applyAlignment="1">
      <alignment horizontal="center" vertical="center"/>
    </xf>
    <xf numFmtId="0" fontId="1" fillId="0" borderId="25" xfId="0" applyFont="1" applyBorder="1" applyAlignment="1">
      <alignment horizontal="center" vertical="center"/>
    </xf>
    <xf numFmtId="49" fontId="4" fillId="0" borderId="20" xfId="0" applyNumberFormat="1" applyFont="1" applyBorder="1" applyAlignment="1">
      <alignment horizontal="center" vertical="center" wrapText="1"/>
    </xf>
    <xf numFmtId="49" fontId="4" fillId="0" borderId="22" xfId="0" applyNumberFormat="1" applyFont="1" applyBorder="1" applyAlignment="1">
      <alignment horizontal="center" vertical="center" wrapText="1"/>
    </xf>
    <xf numFmtId="49" fontId="4" fillId="0" borderId="28"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0" fontId="1" fillId="2" borderId="18"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26" xfId="0" applyFont="1" applyFill="1" applyBorder="1" applyAlignment="1">
      <alignment horizontal="center" vertical="center"/>
    </xf>
    <xf numFmtId="0" fontId="11" fillId="10" borderId="0" xfId="0" applyFont="1" applyFill="1" applyAlignment="1" applyProtection="1">
      <alignment horizontal="center"/>
      <protection locked="0"/>
    </xf>
    <xf numFmtId="0" fontId="8" fillId="0" borderId="27" xfId="0" applyFont="1" applyBorder="1" applyAlignment="1">
      <alignment horizontal="center" vertical="center" wrapText="1"/>
    </xf>
    <xf numFmtId="0" fontId="8" fillId="0" borderId="0" xfId="0" applyFont="1" applyAlignment="1">
      <alignment horizontal="center" vertical="center" wrapText="1"/>
    </xf>
    <xf numFmtId="0" fontId="8" fillId="0" borderId="26"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5"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14" fontId="1" fillId="0" borderId="20" xfId="0" applyNumberFormat="1" applyFont="1" applyBorder="1" applyAlignment="1">
      <alignment horizontal="center" vertical="center"/>
    </xf>
    <xf numFmtId="0" fontId="4" fillId="0" borderId="27" xfId="0" applyFont="1" applyBorder="1" applyAlignment="1">
      <alignment horizontal="center" vertical="center" wrapText="1"/>
    </xf>
    <xf numFmtId="0" fontId="4" fillId="0" borderId="2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0" xfId="0" applyFont="1" applyAlignment="1">
      <alignment horizontal="center" vertical="center" wrapText="1"/>
    </xf>
    <xf numFmtId="0" fontId="1" fillId="2" borderId="21"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24" xfId="0" applyFont="1" applyFill="1" applyBorder="1" applyAlignment="1">
      <alignment horizontal="center" vertical="center"/>
    </xf>
    <xf numFmtId="0" fontId="3" fillId="0" borderId="13" xfId="0" applyFont="1" applyBorder="1" applyAlignment="1">
      <alignment horizontal="center" vertical="center"/>
    </xf>
    <xf numFmtId="0" fontId="3" fillId="0" borderId="1" xfId="0" applyFont="1" applyBorder="1" applyAlignment="1">
      <alignment horizontal="center" vertical="center"/>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1" fillId="0" borderId="12" xfId="0" applyFont="1" applyBorder="1" applyAlignment="1">
      <alignment horizontal="center" vertical="center" textRotation="90"/>
    </xf>
    <xf numFmtId="0" fontId="1" fillId="0" borderId="14" xfId="0" applyFont="1" applyBorder="1" applyAlignment="1">
      <alignment horizontal="center" vertical="center" textRotation="90"/>
    </xf>
    <xf numFmtId="0" fontId="1" fillId="0" borderId="17" xfId="0" applyFont="1" applyBorder="1" applyAlignment="1">
      <alignment horizontal="center" vertical="center" textRotation="90"/>
    </xf>
    <xf numFmtId="0" fontId="3" fillId="0" borderId="1" xfId="0" applyFont="1" applyBorder="1" applyAlignment="1">
      <alignment horizontal="center" vertical="center" wrapText="1"/>
    </xf>
    <xf numFmtId="0" fontId="3" fillId="4" borderId="1" xfId="0" applyFont="1" applyFill="1" applyBorder="1" applyAlignment="1">
      <alignment horizontal="center" vertical="center"/>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1" fillId="2" borderId="20" xfId="0" applyFont="1" applyFill="1" applyBorder="1" applyAlignment="1">
      <alignment horizontal="center"/>
    </xf>
    <xf numFmtId="0" fontId="1" fillId="2" borderId="21" xfId="0" applyFont="1" applyFill="1" applyBorder="1" applyAlignment="1">
      <alignment horizontal="center"/>
    </xf>
    <xf numFmtId="0" fontId="1" fillId="2" borderId="22" xfId="0" applyFont="1" applyFill="1" applyBorder="1" applyAlignment="1">
      <alignment horizontal="center"/>
    </xf>
    <xf numFmtId="0" fontId="2" fillId="2" borderId="39" xfId="0" applyFont="1" applyFill="1" applyBorder="1" applyAlignment="1">
      <alignment horizontal="center"/>
    </xf>
    <xf numFmtId="0" fontId="2" fillId="2" borderId="7" xfId="0" applyFont="1" applyFill="1" applyBorder="1" applyAlignment="1">
      <alignment horizontal="center"/>
    </xf>
    <xf numFmtId="0" fontId="2" fillId="2" borderId="24"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3" fillId="3" borderId="1" xfId="0" applyFont="1" applyFill="1" applyBorder="1" applyAlignment="1">
      <alignment horizontal="center" vertical="center" wrapText="1"/>
    </xf>
    <xf numFmtId="0" fontId="5" fillId="0" borderId="10" xfId="0" applyFont="1" applyBorder="1" applyAlignment="1">
      <alignment horizontal="center" vertical="center"/>
    </xf>
    <xf numFmtId="0" fontId="5" fillId="0" borderId="1" xfId="0" applyFont="1" applyBorder="1" applyAlignment="1">
      <alignment horizontal="center" vertical="center"/>
    </xf>
    <xf numFmtId="0" fontId="5" fillId="0" borderId="5" xfId="0" applyFont="1" applyBorder="1" applyAlignment="1">
      <alignment horizontal="center" vertical="center"/>
    </xf>
    <xf numFmtId="0" fontId="5" fillId="0" borderId="16" xfId="0" applyFont="1" applyBorder="1" applyAlignment="1">
      <alignment horizontal="center" vertical="center"/>
    </xf>
    <xf numFmtId="41" fontId="3" fillId="0" borderId="9" xfId="1" applyFont="1" applyBorder="1" applyAlignment="1">
      <alignment horizontal="center" vertical="center" wrapText="1"/>
    </xf>
  </cellXfs>
  <cellStyles count="3">
    <cellStyle name="Millares [0]" xfId="1" builtinId="6"/>
    <cellStyle name="Moneda [0]" xfId="2" builtinId="7"/>
    <cellStyle name="Normal" xfId="0" builtinId="0"/>
  </cellStyles>
  <dxfs count="47">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theme="9" tint="0.39994506668294322"/>
        </patternFill>
      </fill>
    </dxf>
    <dxf>
      <fill>
        <patternFill>
          <bgColor rgb="FFFFFF00"/>
        </patternFill>
      </fill>
    </dxf>
    <dxf>
      <fill>
        <patternFill>
          <bgColor rgb="FFFF0000"/>
        </patternFill>
      </fill>
    </dxf>
    <dxf>
      <fill>
        <patternFill>
          <bgColor rgb="FFFFC000"/>
        </patternFill>
      </fill>
    </dxf>
    <dxf>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rgb="FFFFC000"/>
        </patternFill>
      </fill>
    </dxf>
    <dxf>
      <fill>
        <patternFill>
          <bgColor rgb="FFFF0000"/>
        </patternFill>
      </fill>
    </dxf>
    <dxf>
      <fill>
        <patternFill>
          <bgColor rgb="FFFFFF00"/>
        </patternFill>
      </fill>
    </dxf>
    <dxf>
      <fill>
        <patternFill>
          <bgColor rgb="FF00B05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92D050"/>
        </patternFill>
      </fill>
    </dxf>
    <dxf>
      <fill>
        <patternFill>
          <bgColor rgb="FFFFFF00"/>
        </patternFill>
      </fill>
    </dxf>
    <dxf>
      <font>
        <b/>
        <i val="0"/>
        <color auto="1"/>
      </font>
      <fill>
        <patternFill>
          <bgColor theme="9" tint="0.39994506668294322"/>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rgb="FF00B050"/>
        </patternFill>
      </fill>
    </dxf>
    <dxf>
      <font>
        <b/>
        <i val="0"/>
        <color auto="1"/>
      </font>
      <fill>
        <patternFill>
          <bgColor rgb="FF00B050"/>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theme="9" tint="0.39994506668294322"/>
        </patternFill>
      </fill>
    </dxf>
  </dxfs>
  <tableStyles count="0" defaultTableStyle="TableStyleMedium2" defaultPivotStyle="PivotStyleLight16"/>
  <colors>
    <mruColors>
      <color rgb="FFD4FE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537825</xdr:colOff>
      <xdr:row>0</xdr:row>
      <xdr:rowOff>101599</xdr:rowOff>
    </xdr:from>
    <xdr:to>
      <xdr:col>1</xdr:col>
      <xdr:colOff>1215159</xdr:colOff>
      <xdr:row>7</xdr:row>
      <xdr:rowOff>99975</xdr:rowOff>
    </xdr:to>
    <xdr:pic>
      <xdr:nvPicPr>
        <xdr:cNvPr id="2" name="Imagen 1">
          <a:extLst>
            <a:ext uri="{FF2B5EF4-FFF2-40B4-BE49-F238E27FC236}">
              <a16:creationId xmlns:a16="http://schemas.microsoft.com/office/drawing/2014/main" id="{1BF5B8BD-5FBC-469D-A094-A625C186B6A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7825" y="101599"/>
          <a:ext cx="1473970" cy="1453103"/>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carolina Rincón" id="{03D9F299-7F4B-4062-9134-C1669A3BA7D2}" userId="93aa7ac85b4ccbce" providerId="Windows Live"/>
  <person displayName="Willington Granados Herrera" id="{722BDD40-5D93-4F00-81ED-7A0665C6791A}" userId="S::willington.granados@idipron.gov.co::31b240b4-d49a-4bf7-b038-72480c7a6c4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17" dT="2022-04-06T16:14:02.38" personId="{722BDD40-5D93-4F00-81ED-7A0665C6791A}" id="{EB4F6BE9-3318-48BC-A5DA-F771CA243F29}">
    <text>Se toma como base 
Reportes transmitidos (4*12) = 48
 certificaciones auales = 110</text>
  </threadedComment>
  <threadedComment ref="G22" dT="2022-04-06T18:50:20.45" personId="{722BDD40-5D93-4F00-81ED-7A0665C6791A}" id="{8DE082A4-6D03-466B-B973-479BDE665559}">
    <text>Se toma como base:
72 inventarios de la toma fisica + 33 inventarios aleatorios reportados 2023</text>
  </threadedComment>
  <threadedComment ref="G26" dT="2023-04-26T00:20:49.93" personId="{722BDD40-5D93-4F00-81ED-7A0665C6791A}" id="{4A50E768-EFB0-45AA-BC7D-011A5B0D1DF4}">
    <text>Se toma como valor 365 que son los días en el año en el que se debe asegurar los alimentos en las unidades de protección integral.</text>
  </threadedComment>
  <threadedComment ref="G31" dT="2022-04-18T18:11:41.87" personId="{03D9F299-7F4B-4062-9134-C1669A3BA7D2}" id="{E356E49E-99D1-416B-B911-8278CE831309}">
    <text>Numero de egresos 2021</text>
  </threadedComment>
  <threadedComment ref="G31" dT="2023-04-26T00:22:06.48" personId="{722BDD40-5D93-4F00-81ED-7A0665C6791A}" id="{B2EE9D0E-0A7E-41BE-80A1-6C5D5F9990B9}" parentId="{E356E49E-99D1-416B-B911-8278CE831309}">
    <text>Se toma como valor 365 que son los días en el año en el que se debe asegurar la inocuidad de los alimentos en el almacenamiento, transporte y entrega de alimentos a las unidades de protección integral</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M35"/>
  <sheetViews>
    <sheetView showGridLines="0" tabSelected="1" topLeftCell="N28" zoomScale="70" zoomScaleNormal="70" zoomScaleSheetLayoutView="90" workbookViewId="0">
      <selection activeCell="U28" sqref="U28"/>
    </sheetView>
  </sheetViews>
  <sheetFormatPr defaultColWidth="11.42578125" defaultRowHeight="15.75"/>
  <cols>
    <col min="2" max="2" width="27.140625" customWidth="1"/>
    <col min="3" max="3" width="26" customWidth="1"/>
    <col min="4" max="4" width="19.140625" customWidth="1"/>
    <col min="5" max="5" width="25.42578125" customWidth="1"/>
    <col min="6" max="6" width="13" customWidth="1"/>
    <col min="7" max="8" width="20.140625" customWidth="1"/>
    <col min="9" max="9" width="9.42578125" customWidth="1"/>
    <col min="10" max="10" width="25.42578125" customWidth="1"/>
    <col min="11" max="11" width="32.85546875" customWidth="1"/>
    <col min="12" max="12" width="20.140625" style="1" customWidth="1"/>
    <col min="13" max="13" width="9.42578125" style="1" customWidth="1"/>
    <col min="14" max="14" width="26.85546875" style="1" customWidth="1"/>
    <col min="15" max="15" width="11.28515625" style="1" customWidth="1"/>
    <col min="16" max="16" width="1.85546875" style="1" customWidth="1"/>
    <col min="17" max="17" width="5.140625" style="1" customWidth="1"/>
    <col min="18" max="18" width="60.28515625" style="1" customWidth="1"/>
    <col min="19" max="19" width="5.140625" style="1" customWidth="1"/>
    <col min="20" max="20" width="5.28515625" style="1" customWidth="1"/>
    <col min="21" max="21" width="4.7109375" style="1" customWidth="1"/>
    <col min="22" max="22" width="6" style="1" customWidth="1"/>
    <col min="23" max="23" width="21.85546875" style="1" customWidth="1"/>
    <col min="24" max="24" width="10.5703125" style="1" customWidth="1"/>
    <col min="25" max="25" width="16.7109375" style="1" customWidth="1"/>
    <col min="26" max="26" width="7.28515625" style="1" customWidth="1"/>
    <col min="27" max="27" width="5.7109375" style="1" customWidth="1"/>
    <col min="28" max="28" width="8.28515625" style="1" customWidth="1"/>
    <col min="29" max="29" width="2.140625" style="1" customWidth="1"/>
    <col min="30" max="30" width="7.42578125" style="1" customWidth="1"/>
    <col min="31" max="31" width="2.85546875" style="1" customWidth="1"/>
    <col min="32" max="32" width="3.28515625" style="1" customWidth="1"/>
    <col min="33" max="33" width="3.140625" style="4" customWidth="1"/>
    <col min="34" max="34" width="4.140625" style="4" customWidth="1"/>
    <col min="35" max="35" width="22" style="4" customWidth="1"/>
    <col min="36" max="36" width="21" style="1" customWidth="1"/>
    <col min="37" max="37" width="17.85546875" style="1" customWidth="1"/>
    <col min="38" max="38" width="5.5703125" customWidth="1"/>
    <col min="39" max="39" width="18.28515625" customWidth="1"/>
    <col min="40" max="40" width="88.140625" customWidth="1"/>
    <col min="41" max="43" width="45" customWidth="1"/>
    <col min="44" max="44" width="6.28515625" customWidth="1"/>
    <col min="45" max="45" width="57.28515625" customWidth="1"/>
    <col min="46" max="46" width="61.140625" style="3" customWidth="1"/>
    <col min="64" max="64" width="23.85546875" customWidth="1"/>
    <col min="65" max="65" width="34.7109375" customWidth="1"/>
  </cols>
  <sheetData>
    <row r="1" spans="1:46" ht="15.75" customHeight="1">
      <c r="A1" s="253"/>
      <c r="B1" s="254"/>
      <c r="C1" s="288" t="s">
        <v>0</v>
      </c>
      <c r="D1" s="289"/>
      <c r="E1" s="289"/>
      <c r="F1" s="289"/>
      <c r="G1" s="289"/>
      <c r="H1" s="289"/>
      <c r="I1" s="289"/>
      <c r="J1" s="289"/>
      <c r="K1" s="289"/>
      <c r="L1" s="289"/>
      <c r="M1" s="289"/>
      <c r="N1" s="289"/>
      <c r="O1" s="289"/>
      <c r="P1" s="289"/>
      <c r="Q1" s="289"/>
      <c r="R1" s="289"/>
      <c r="S1" s="289"/>
      <c r="T1" s="289"/>
      <c r="U1" s="289"/>
      <c r="V1" s="289"/>
      <c r="W1" s="289"/>
      <c r="X1" s="289"/>
      <c r="Y1" s="289"/>
      <c r="Z1" s="289"/>
      <c r="AA1" s="289"/>
      <c r="AB1" s="289"/>
      <c r="AC1" s="289"/>
      <c r="AD1" s="289"/>
      <c r="AE1" s="289"/>
      <c r="AF1" s="289"/>
      <c r="AG1" s="289"/>
      <c r="AH1" s="289"/>
      <c r="AI1" s="289"/>
      <c r="AJ1" s="289"/>
      <c r="AK1" s="289"/>
      <c r="AL1" s="289"/>
      <c r="AM1" s="289"/>
      <c r="AN1" s="289"/>
      <c r="AO1" s="289"/>
      <c r="AP1" s="290"/>
      <c r="AQ1" s="253" t="s">
        <v>1</v>
      </c>
      <c r="AR1" s="254"/>
      <c r="AS1" s="257" t="s">
        <v>2</v>
      </c>
      <c r="AT1" s="258"/>
    </row>
    <row r="2" spans="1:46" ht="15.75" customHeight="1" thickBot="1">
      <c r="A2" s="286"/>
      <c r="B2" s="287"/>
      <c r="C2" s="276"/>
      <c r="D2" s="277"/>
      <c r="E2" s="277"/>
      <c r="F2" s="277"/>
      <c r="G2" s="277"/>
      <c r="H2" s="277"/>
      <c r="I2" s="277"/>
      <c r="J2" s="277"/>
      <c r="K2" s="277"/>
      <c r="L2" s="277"/>
      <c r="M2" s="277"/>
      <c r="N2" s="277"/>
      <c r="O2" s="277"/>
      <c r="P2" s="277"/>
      <c r="Q2" s="277"/>
      <c r="R2" s="277"/>
      <c r="S2" s="277"/>
      <c r="T2" s="277"/>
      <c r="U2" s="277"/>
      <c r="V2" s="277"/>
      <c r="W2" s="277"/>
      <c r="X2" s="277"/>
      <c r="Y2" s="277"/>
      <c r="Z2" s="277"/>
      <c r="AA2" s="277"/>
      <c r="AB2" s="277"/>
      <c r="AC2" s="277"/>
      <c r="AD2" s="277"/>
      <c r="AE2" s="277"/>
      <c r="AF2" s="277"/>
      <c r="AG2" s="277"/>
      <c r="AH2" s="277"/>
      <c r="AI2" s="277"/>
      <c r="AJ2" s="277"/>
      <c r="AK2" s="277"/>
      <c r="AL2" s="277"/>
      <c r="AM2" s="277"/>
      <c r="AN2" s="277"/>
      <c r="AO2" s="277"/>
      <c r="AP2" s="278"/>
      <c r="AQ2" s="255"/>
      <c r="AR2" s="256"/>
      <c r="AS2" s="259"/>
      <c r="AT2" s="260"/>
    </row>
    <row r="3" spans="1:46" ht="15.75" customHeight="1">
      <c r="A3" s="286"/>
      <c r="B3" s="287"/>
      <c r="C3" s="276"/>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c r="AL3" s="277"/>
      <c r="AM3" s="277"/>
      <c r="AN3" s="277"/>
      <c r="AO3" s="277"/>
      <c r="AP3" s="278"/>
      <c r="AQ3" s="253" t="s">
        <v>3</v>
      </c>
      <c r="AR3" s="254"/>
      <c r="AS3" s="261" t="s">
        <v>4</v>
      </c>
      <c r="AT3" s="262"/>
    </row>
    <row r="4" spans="1:46" ht="16.5" customHeight="1" thickBot="1">
      <c r="A4" s="286"/>
      <c r="B4" s="287"/>
      <c r="C4" s="279"/>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c r="AD4" s="280"/>
      <c r="AE4" s="280"/>
      <c r="AF4" s="280"/>
      <c r="AG4" s="280"/>
      <c r="AH4" s="280"/>
      <c r="AI4" s="280"/>
      <c r="AJ4" s="280"/>
      <c r="AK4" s="280"/>
      <c r="AL4" s="280"/>
      <c r="AM4" s="280"/>
      <c r="AN4" s="280"/>
      <c r="AO4" s="280"/>
      <c r="AP4" s="281"/>
      <c r="AQ4" s="255"/>
      <c r="AR4" s="256"/>
      <c r="AS4" s="263"/>
      <c r="AT4" s="264"/>
    </row>
    <row r="5" spans="1:46" ht="20.45" customHeight="1">
      <c r="A5" s="286"/>
      <c r="B5" s="287"/>
      <c r="C5" s="276" t="s">
        <v>5</v>
      </c>
      <c r="D5" s="277"/>
      <c r="E5" s="277"/>
      <c r="F5" s="277"/>
      <c r="G5" s="277"/>
      <c r="H5" s="277"/>
      <c r="I5" s="277"/>
      <c r="J5" s="277"/>
      <c r="K5" s="277"/>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c r="AL5" s="277"/>
      <c r="AM5" s="277"/>
      <c r="AN5" s="277"/>
      <c r="AO5" s="277"/>
      <c r="AP5" s="278"/>
      <c r="AQ5" s="253" t="s">
        <v>6</v>
      </c>
      <c r="AR5" s="254"/>
      <c r="AS5" s="253" t="s">
        <v>7</v>
      </c>
      <c r="AT5" s="254"/>
    </row>
    <row r="6" spans="1:46" ht="15" customHeight="1" thickBot="1">
      <c r="A6" s="286"/>
      <c r="B6" s="287"/>
      <c r="C6" s="276"/>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c r="AL6" s="277"/>
      <c r="AM6" s="277"/>
      <c r="AN6" s="277"/>
      <c r="AO6" s="277"/>
      <c r="AP6" s="278"/>
      <c r="AQ6" s="255"/>
      <c r="AR6" s="256"/>
      <c r="AS6" s="255"/>
      <c r="AT6" s="256"/>
    </row>
    <row r="7" spans="1:46" ht="15.75" customHeight="1">
      <c r="A7" s="286"/>
      <c r="B7" s="287"/>
      <c r="C7" s="276"/>
      <c r="D7" s="277"/>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8"/>
      <c r="AQ7" s="253" t="s">
        <v>8</v>
      </c>
      <c r="AR7" s="254"/>
      <c r="AS7" s="285">
        <v>44651</v>
      </c>
      <c r="AT7" s="258"/>
    </row>
    <row r="8" spans="1:46" ht="16.5" customHeight="1" thickBot="1">
      <c r="A8" s="255"/>
      <c r="B8" s="256"/>
      <c r="C8" s="279"/>
      <c r="D8" s="280"/>
      <c r="E8" s="280"/>
      <c r="F8" s="280"/>
      <c r="G8" s="280"/>
      <c r="H8" s="280"/>
      <c r="I8" s="280"/>
      <c r="J8" s="280"/>
      <c r="K8" s="280"/>
      <c r="L8" s="280"/>
      <c r="M8" s="280"/>
      <c r="N8" s="280"/>
      <c r="O8" s="280"/>
      <c r="P8" s="280"/>
      <c r="Q8" s="280"/>
      <c r="R8" s="280"/>
      <c r="S8" s="280"/>
      <c r="T8" s="280"/>
      <c r="U8" s="280"/>
      <c r="V8" s="280"/>
      <c r="W8" s="280"/>
      <c r="X8" s="280"/>
      <c r="Y8" s="280"/>
      <c r="Z8" s="280"/>
      <c r="AA8" s="280"/>
      <c r="AB8" s="280"/>
      <c r="AC8" s="280"/>
      <c r="AD8" s="280"/>
      <c r="AE8" s="280"/>
      <c r="AF8" s="280"/>
      <c r="AG8" s="280"/>
      <c r="AH8" s="280"/>
      <c r="AI8" s="280"/>
      <c r="AJ8" s="280"/>
      <c r="AK8" s="280"/>
      <c r="AL8" s="280"/>
      <c r="AM8" s="280"/>
      <c r="AN8" s="280"/>
      <c r="AO8" s="280"/>
      <c r="AP8" s="281"/>
      <c r="AQ8" s="255"/>
      <c r="AR8" s="256"/>
      <c r="AS8" s="259"/>
      <c r="AT8" s="260"/>
    </row>
    <row r="10" spans="1:46" ht="54" customHeight="1">
      <c r="A10" s="269" t="s">
        <v>9</v>
      </c>
      <c r="B10" s="269"/>
      <c r="C10" s="269"/>
      <c r="D10" s="282" t="s">
        <v>10</v>
      </c>
      <c r="E10" s="283"/>
      <c r="F10" s="283"/>
      <c r="G10" s="283"/>
      <c r="H10" s="283"/>
      <c r="I10" s="283"/>
      <c r="J10" s="283"/>
      <c r="K10" s="283"/>
      <c r="L10" s="283"/>
      <c r="M10" s="284"/>
      <c r="N10" s="26"/>
      <c r="AG10" s="1"/>
      <c r="AH10" s="1"/>
      <c r="AI10" s="1"/>
    </row>
    <row r="11" spans="1:46" s="3" customFormat="1" ht="59.25" customHeight="1">
      <c r="A11" s="269" t="s">
        <v>11</v>
      </c>
      <c r="B11" s="269"/>
      <c r="C11" s="269"/>
      <c r="D11" s="299" t="s">
        <v>12</v>
      </c>
      <c r="E11" s="300"/>
      <c r="F11" s="300"/>
      <c r="G11" s="300"/>
      <c r="H11" s="300"/>
      <c r="I11" s="300"/>
      <c r="J11" s="300"/>
      <c r="K11" s="300"/>
      <c r="L11" s="300"/>
      <c r="M11" s="301"/>
      <c r="N11" s="291"/>
      <c r="O11" s="292"/>
      <c r="P11" s="292"/>
      <c r="Q11" s="292"/>
      <c r="R11" s="292"/>
      <c r="S11" s="292"/>
      <c r="T11" s="292"/>
      <c r="U11" s="292"/>
      <c r="V11" s="292"/>
      <c r="W11" s="2"/>
      <c r="X11" s="2"/>
      <c r="Y11" s="2"/>
      <c r="Z11" s="2"/>
      <c r="AA11" s="2"/>
      <c r="AB11" s="2"/>
      <c r="AC11" s="2"/>
      <c r="AD11" s="2"/>
      <c r="AE11" s="2"/>
      <c r="AF11" s="2"/>
      <c r="AG11" s="2"/>
      <c r="AH11" s="2"/>
      <c r="AI11" s="2"/>
      <c r="AJ11" s="2"/>
      <c r="AK11" s="2"/>
    </row>
    <row r="12" spans="1:46" s="3" customFormat="1" ht="59.25" customHeight="1">
      <c r="A12" s="269" t="s">
        <v>13</v>
      </c>
      <c r="B12" s="269"/>
      <c r="C12" s="269"/>
      <c r="D12" s="299" t="s">
        <v>14</v>
      </c>
      <c r="E12" s="300"/>
      <c r="F12" s="300"/>
      <c r="G12" s="300"/>
      <c r="H12" s="300"/>
      <c r="I12" s="300"/>
      <c r="J12" s="300"/>
      <c r="K12" s="300"/>
      <c r="L12" s="300"/>
      <c r="M12" s="301"/>
      <c r="N12" s="27"/>
      <c r="O12" s="2"/>
      <c r="P12" s="2"/>
      <c r="Q12" s="2"/>
      <c r="R12" s="2"/>
      <c r="S12" s="2"/>
      <c r="T12" s="2"/>
      <c r="U12" s="2"/>
      <c r="V12" s="2"/>
      <c r="W12" s="2"/>
      <c r="X12" s="2"/>
      <c r="Y12" s="2"/>
      <c r="Z12" s="2"/>
      <c r="AA12" s="2"/>
      <c r="AB12" s="2"/>
      <c r="AC12" s="2"/>
      <c r="AD12" s="2"/>
      <c r="AE12" s="2"/>
      <c r="AF12" s="2"/>
      <c r="AG12" s="2"/>
      <c r="AH12" s="2"/>
      <c r="AI12" s="2"/>
      <c r="AJ12" s="2"/>
      <c r="AK12" s="2"/>
    </row>
    <row r="13" spans="1:46" s="3" customFormat="1" ht="24.75" customHeight="1" thickBot="1">
      <c r="A13" s="7"/>
      <c r="B13" s="7"/>
      <c r="C13" s="7"/>
      <c r="D13" s="7"/>
      <c r="E13" s="7"/>
      <c r="F13" s="7"/>
      <c r="G13" s="7"/>
      <c r="H13" s="7"/>
      <c r="I13" s="7"/>
      <c r="J13" s="7"/>
      <c r="K13" s="7"/>
      <c r="L13" s="7"/>
      <c r="M13" s="7"/>
      <c r="N13" s="7"/>
      <c r="O13" s="2"/>
      <c r="P13" s="2"/>
      <c r="Q13" s="2"/>
      <c r="R13" s="2"/>
      <c r="S13" s="2"/>
      <c r="T13" s="2"/>
      <c r="U13" s="2"/>
      <c r="V13" s="2"/>
      <c r="W13" s="2"/>
      <c r="X13" s="2"/>
      <c r="Y13" s="2"/>
      <c r="Z13" s="2"/>
      <c r="AA13" s="2"/>
      <c r="AB13" s="2"/>
      <c r="AC13" s="2"/>
      <c r="AD13" s="2"/>
      <c r="AE13" s="2"/>
      <c r="AF13" s="2"/>
      <c r="AG13" s="2"/>
      <c r="AH13" s="2"/>
      <c r="AI13" s="2"/>
      <c r="AJ13" s="2"/>
      <c r="AK13" s="2"/>
    </row>
    <row r="14" spans="1:46" s="3" customFormat="1">
      <c r="A14" s="307" t="s">
        <v>15</v>
      </c>
      <c r="B14" s="308"/>
      <c r="C14" s="308"/>
      <c r="D14" s="308"/>
      <c r="E14" s="308"/>
      <c r="F14" s="308"/>
      <c r="G14" s="308"/>
      <c r="H14" s="308"/>
      <c r="I14" s="308"/>
      <c r="J14" s="308"/>
      <c r="K14" s="308"/>
      <c r="L14" s="308"/>
      <c r="M14" s="308"/>
      <c r="N14" s="308"/>
      <c r="O14" s="309"/>
      <c r="P14" s="2"/>
      <c r="Q14" s="313" t="s">
        <v>16</v>
      </c>
      <c r="R14" s="314"/>
      <c r="S14" s="314"/>
      <c r="T14" s="314"/>
      <c r="U14" s="314"/>
      <c r="V14" s="314"/>
      <c r="W14" s="314"/>
      <c r="X14" s="314"/>
      <c r="Y14" s="314"/>
      <c r="Z14" s="314"/>
      <c r="AA14" s="314"/>
      <c r="AB14" s="314"/>
      <c r="AC14" s="314"/>
      <c r="AD14" s="314"/>
      <c r="AE14" s="314"/>
      <c r="AF14" s="314"/>
      <c r="AG14" s="315"/>
      <c r="AH14" s="2"/>
      <c r="AI14" s="271" t="s">
        <v>17</v>
      </c>
      <c r="AJ14" s="293"/>
      <c r="AK14" s="272"/>
      <c r="AM14" s="265" t="s">
        <v>18</v>
      </c>
      <c r="AN14" s="266"/>
      <c r="AO14" s="266"/>
      <c r="AP14" s="266"/>
      <c r="AQ14" s="267"/>
      <c r="AR14" s="114"/>
      <c r="AS14" s="271" t="s">
        <v>19</v>
      </c>
      <c r="AT14" s="272"/>
    </row>
    <row r="15" spans="1:46" ht="106.5" customHeight="1">
      <c r="A15" s="310"/>
      <c r="B15" s="311"/>
      <c r="C15" s="311"/>
      <c r="D15" s="311"/>
      <c r="E15" s="311"/>
      <c r="F15" s="311"/>
      <c r="G15" s="311"/>
      <c r="H15" s="311"/>
      <c r="I15" s="311"/>
      <c r="J15" s="311"/>
      <c r="K15" s="311"/>
      <c r="L15" s="311"/>
      <c r="M15" s="311"/>
      <c r="N15" s="311"/>
      <c r="O15" s="312"/>
      <c r="P15" s="2"/>
      <c r="Q15" s="28"/>
      <c r="R15" s="29"/>
      <c r="S15" s="29"/>
      <c r="T15" s="319" t="s">
        <v>20</v>
      </c>
      <c r="U15" s="320"/>
      <c r="V15" s="320"/>
      <c r="W15" s="320"/>
      <c r="X15" s="320"/>
      <c r="Y15" s="321"/>
      <c r="Z15" s="316"/>
      <c r="AA15" s="317"/>
      <c r="AB15" s="317"/>
      <c r="AC15" s="317"/>
      <c r="AD15" s="317"/>
      <c r="AE15" s="317"/>
      <c r="AF15" s="317"/>
      <c r="AG15" s="318"/>
      <c r="AH15" s="2"/>
      <c r="AI15" s="294"/>
      <c r="AJ15" s="295"/>
      <c r="AK15" s="296"/>
      <c r="AM15" s="268"/>
      <c r="AN15" s="269"/>
      <c r="AO15" s="269"/>
      <c r="AP15" s="269"/>
      <c r="AQ15" s="270"/>
      <c r="AR15" s="114"/>
      <c r="AS15" s="273"/>
      <c r="AT15" s="274"/>
    </row>
    <row r="16" spans="1:46" s="5" customFormat="1" ht="106.5" customHeight="1">
      <c r="A16" s="11" t="s">
        <v>21</v>
      </c>
      <c r="B16" s="12" t="s">
        <v>22</v>
      </c>
      <c r="C16" s="13" t="s">
        <v>23</v>
      </c>
      <c r="D16" s="13" t="s">
        <v>24</v>
      </c>
      <c r="E16" s="14" t="s">
        <v>25</v>
      </c>
      <c r="F16" s="21" t="s">
        <v>26</v>
      </c>
      <c r="G16" s="35" t="s">
        <v>27</v>
      </c>
      <c r="H16" s="14" t="s">
        <v>28</v>
      </c>
      <c r="I16" s="13" t="s">
        <v>29</v>
      </c>
      <c r="J16" s="13" t="s">
        <v>30</v>
      </c>
      <c r="K16" s="14" t="s">
        <v>31</v>
      </c>
      <c r="L16" s="14" t="s">
        <v>32</v>
      </c>
      <c r="M16" s="13" t="s">
        <v>29</v>
      </c>
      <c r="N16" s="13" t="s">
        <v>33</v>
      </c>
      <c r="O16" s="15" t="s">
        <v>34</v>
      </c>
      <c r="P16" s="2"/>
      <c r="Q16" s="119" t="s">
        <v>35</v>
      </c>
      <c r="R16" s="120" t="s">
        <v>36</v>
      </c>
      <c r="S16" s="121" t="s">
        <v>37</v>
      </c>
      <c r="T16" s="122" t="s">
        <v>38</v>
      </c>
      <c r="U16" s="122" t="s">
        <v>39</v>
      </c>
      <c r="V16" s="122" t="s">
        <v>40</v>
      </c>
      <c r="W16" s="122" t="s">
        <v>41</v>
      </c>
      <c r="X16" s="122" t="s">
        <v>42</v>
      </c>
      <c r="Y16" s="122" t="s">
        <v>43</v>
      </c>
      <c r="Z16" s="123" t="s">
        <v>44</v>
      </c>
      <c r="AA16" s="123" t="s">
        <v>45</v>
      </c>
      <c r="AB16" s="123" t="s">
        <v>29</v>
      </c>
      <c r="AC16" s="123" t="s">
        <v>46</v>
      </c>
      <c r="AD16" s="123" t="s">
        <v>29</v>
      </c>
      <c r="AE16" s="123" t="s">
        <v>33</v>
      </c>
      <c r="AF16" s="123" t="s">
        <v>47</v>
      </c>
      <c r="AG16" s="124" t="s">
        <v>48</v>
      </c>
      <c r="AH16" s="2"/>
      <c r="AI16" s="17" t="s">
        <v>49</v>
      </c>
      <c r="AJ16" s="16" t="s">
        <v>50</v>
      </c>
      <c r="AK16" s="34" t="s">
        <v>51</v>
      </c>
      <c r="AM16" s="125" t="s">
        <v>52</v>
      </c>
      <c r="AN16" s="126" t="s">
        <v>53</v>
      </c>
      <c r="AO16" s="126" t="s">
        <v>54</v>
      </c>
      <c r="AP16" s="126" t="s">
        <v>55</v>
      </c>
      <c r="AQ16" s="127" t="s">
        <v>56</v>
      </c>
      <c r="AR16" s="275"/>
      <c r="AS16" s="125" t="s">
        <v>57</v>
      </c>
      <c r="AT16" s="127" t="s">
        <v>58</v>
      </c>
    </row>
    <row r="17" spans="1:65" ht="210" customHeight="1">
      <c r="A17" s="199">
        <v>1</v>
      </c>
      <c r="B17" s="202" t="s">
        <v>59</v>
      </c>
      <c r="C17" s="204" t="s">
        <v>60</v>
      </c>
      <c r="D17" s="204" t="s">
        <v>61</v>
      </c>
      <c r="E17" s="204" t="s">
        <v>62</v>
      </c>
      <c r="F17" s="207"/>
      <c r="G17" s="323">
        <v>158</v>
      </c>
      <c r="H17" s="210" t="str">
        <f>IF(G17&lt;=0,"",IF(G17&lt;=2,"Muy Baja",IF(G17&lt;=24,"Baja",IF(G17&lt;=500,"Media",IF(G17&lt;=5000,"Alta","Muy Alta")))))</f>
        <v>Media</v>
      </c>
      <c r="I17" s="224">
        <f>IF(H17="","",IF(H17="Muy Baja",0.2,IF(H17="Baja",0.4,IF(H17="Media",0.6,IF(H17="Alta",0.8,IF(H17="Muy Alta",1,))))))</f>
        <v>0.6</v>
      </c>
      <c r="J17" s="226" t="s">
        <v>63</v>
      </c>
      <c r="K17" s="327" t="str">
        <f>+J17</f>
        <v>El riesgo afecta la imagen de la entidad internamente, de conocimiento general nivel interno, de junta directiva y/o de proveedores</v>
      </c>
      <c r="L17" s="210" t="str">
        <f>+VLOOKUP(K17,Datos!$O$4:$P$15,2,FALSE)</f>
        <v>Menor</v>
      </c>
      <c r="M17" s="224">
        <f>IF(L17="","",IF(L17="Leve",0.2,IF(L17="Menor",0.4,IF(L17="Moderado",0.6,IF(L17="Mayor",0.8,IF(L17="Catastrófico",1,))))))</f>
        <v>0.4</v>
      </c>
      <c r="N17" s="191" t="str">
        <f>+CONCATENATE(H17, " - ", L17)</f>
        <v>Media - Menor</v>
      </c>
      <c r="O17" s="233" t="str">
        <f>+VLOOKUP(N17,Datos!J4:K28,2,)</f>
        <v>MODERADO</v>
      </c>
      <c r="P17" s="32"/>
      <c r="Q17" s="31">
        <v>1</v>
      </c>
      <c r="R17" s="96" t="s">
        <v>64</v>
      </c>
      <c r="S17" s="116" t="str">
        <f t="shared" ref="S17:S25" si="0">IF(OR(T17="Preventivo",T17="Detectivo"),"Probabilidad",IF(T17="Correctivo","Impacto",""))</f>
        <v>Probabilidad</v>
      </c>
      <c r="T17" s="117" t="s">
        <v>65</v>
      </c>
      <c r="U17" s="117" t="s">
        <v>66</v>
      </c>
      <c r="V17" s="43" t="str">
        <f t="shared" ref="V17:V21" si="1">IF(AND(T17="Preventivo",U17="Automático"),"50%",IF(AND(T17="Preventivo",U17="Manual"),"40%",IF(AND(T17="Detectivo",U17="Automático"),"40%",IF(AND(T17="Detectivo",U17="Manual"),"30%",IF(AND(T17="Correctivo",U17="Automático"),"35%",IF(AND(T17="Correctivo",U17="Manual"),"25%",""))))))</f>
        <v>30%</v>
      </c>
      <c r="W17" s="81" t="s">
        <v>67</v>
      </c>
      <c r="X17" s="81" t="s">
        <v>68</v>
      </c>
      <c r="Y17" s="81" t="s">
        <v>69</v>
      </c>
      <c r="Z17" s="53">
        <f>IFERROR(IF(S17="Probabilidad",(I17-(+I17*V17)),IF(S17="Impacto",I17,"")),"")</f>
        <v>0.42</v>
      </c>
      <c r="AA17" s="54" t="str">
        <f t="shared" ref="AA17:AA34" si="2">IFERROR(IF(Z17="","",IF(Z17&lt;=0.2,"Muy Baja",IF(Z17&lt;=0.4,"Baja",IF(Z17&lt;=0.6,"Media",IF(Z17&lt;=0.8,"Alta","Muy Alta"))))),"")</f>
        <v>Media</v>
      </c>
      <c r="AB17" s="118">
        <f t="shared" ref="AB17:AB34" si="3">+Z17</f>
        <v>0.42</v>
      </c>
      <c r="AC17" s="55" t="str">
        <f t="shared" ref="AC17:AC34" si="4">IFERROR(IF(AD17="","",IF(AD17&lt;=0.2,"Leve",IF(AD17&lt;=0.4,"Menor",IF(AD17&lt;=0.6,"Moderado",IF(AD17&lt;=0.8,"Mayor","Catastrófico"))))),"")</f>
        <v>Menor</v>
      </c>
      <c r="AD17" s="53">
        <f>IFERROR(IF(S17="Impacto",(M17-(+M17*V17)),IF(S17="Probabilidad",M17,"")),"")</f>
        <v>0.4</v>
      </c>
      <c r="AE17" s="56" t="str">
        <f>+CONCATENATE(AA17, " - ", AC17)</f>
        <v>Media - Menor</v>
      </c>
      <c r="AF17" s="59" t="str">
        <f>+VLOOKUP(AE17,Datos!$J$4:$K$28,2,)</f>
        <v>MODERADO</v>
      </c>
      <c r="AG17" s="302" t="s">
        <v>70</v>
      </c>
      <c r="AH17" s="32"/>
      <c r="AI17" s="185" t="s">
        <v>71</v>
      </c>
      <c r="AJ17" s="252"/>
      <c r="AK17" s="246"/>
      <c r="AM17" s="128">
        <v>45777</v>
      </c>
      <c r="AN17" s="129" t="s">
        <v>72</v>
      </c>
      <c r="AO17" s="192" t="s">
        <v>73</v>
      </c>
      <c r="AP17" s="192" t="s">
        <v>74</v>
      </c>
      <c r="AQ17" s="192" t="s">
        <v>75</v>
      </c>
      <c r="AR17" s="275"/>
      <c r="AS17" s="164" t="s">
        <v>76</v>
      </c>
      <c r="AT17" s="166" t="s">
        <v>77</v>
      </c>
    </row>
    <row r="18" spans="1:65" ht="219.75" customHeight="1">
      <c r="A18" s="297"/>
      <c r="B18" s="298"/>
      <c r="C18" s="305"/>
      <c r="D18" s="305"/>
      <c r="E18" s="305"/>
      <c r="F18" s="322"/>
      <c r="G18" s="324"/>
      <c r="H18" s="306"/>
      <c r="I18" s="184"/>
      <c r="J18" s="169"/>
      <c r="K18" s="172"/>
      <c r="L18" s="306"/>
      <c r="M18" s="184"/>
      <c r="N18" s="154"/>
      <c r="O18" s="175"/>
      <c r="P18" s="2"/>
      <c r="Q18" s="8">
        <v>2</v>
      </c>
      <c r="R18" s="146" t="s">
        <v>78</v>
      </c>
      <c r="S18" s="61" t="str">
        <f t="shared" si="0"/>
        <v>Probabilidad</v>
      </c>
      <c r="T18" s="6" t="s">
        <v>65</v>
      </c>
      <c r="U18" s="6" t="s">
        <v>66</v>
      </c>
      <c r="V18" s="41" t="str">
        <f t="shared" si="1"/>
        <v>30%</v>
      </c>
      <c r="W18" s="10" t="s">
        <v>79</v>
      </c>
      <c r="X18" s="10" t="s">
        <v>80</v>
      </c>
      <c r="Y18" s="10" t="s">
        <v>81</v>
      </c>
      <c r="Z18" s="44">
        <f>IFERROR(IF(AND(S17="Probabilidad",S18="Probabilidad"),(AB17-(+AB17*V18)),IF(S18="Probabilidad",(I17-(+I17*V18)),IF(S18="Impacto",AB17,""))),"")</f>
        <v>0.29399999999999998</v>
      </c>
      <c r="AA18" s="45" t="str">
        <f t="shared" si="2"/>
        <v>Baja</v>
      </c>
      <c r="AB18" s="46">
        <f t="shared" si="3"/>
        <v>0.29399999999999998</v>
      </c>
      <c r="AC18" s="47" t="str">
        <f t="shared" si="4"/>
        <v>Menor</v>
      </c>
      <c r="AD18" s="44">
        <f>IFERROR(IF(AND(S17="Impacto",S17="Impacto"),(AD17-(+AD17*V18)),IF(S18="Impacto",(M17-(+M17*V18)),IF(S18="Probabilidad",AD17,""))),"")</f>
        <v>0.4</v>
      </c>
      <c r="AE18" s="48" t="str">
        <f t="shared" ref="AE18" si="5">+CONCATENATE(AA18, " - ", AC18)</f>
        <v>Baja - Menor</v>
      </c>
      <c r="AF18" s="57" t="str">
        <f>+VLOOKUP(AE18,Datos!$J$4:$K$28,2,)</f>
        <v>MODERADO</v>
      </c>
      <c r="AG18" s="303"/>
      <c r="AH18" s="2"/>
      <c r="AI18" s="186"/>
      <c r="AJ18" s="234"/>
      <c r="AK18" s="221"/>
      <c r="AM18" s="128">
        <v>45777</v>
      </c>
      <c r="AN18" s="129" t="s">
        <v>82</v>
      </c>
      <c r="AO18" s="193"/>
      <c r="AP18" s="193"/>
      <c r="AQ18" s="193"/>
      <c r="AR18" s="275"/>
      <c r="AS18" s="164"/>
      <c r="AT18" s="167"/>
    </row>
    <row r="19" spans="1:65" ht="195" customHeight="1">
      <c r="A19" s="200"/>
      <c r="B19" s="203"/>
      <c r="C19" s="205"/>
      <c r="D19" s="205"/>
      <c r="E19" s="205"/>
      <c r="F19" s="208"/>
      <c r="G19" s="325"/>
      <c r="H19" s="211"/>
      <c r="I19" s="225"/>
      <c r="J19" s="169"/>
      <c r="K19" s="172"/>
      <c r="L19" s="211"/>
      <c r="M19" s="225"/>
      <c r="N19" s="154"/>
      <c r="O19" s="175"/>
      <c r="P19" s="2"/>
      <c r="Q19" s="36">
        <v>3</v>
      </c>
      <c r="R19" s="85" t="s">
        <v>83</v>
      </c>
      <c r="S19" s="45" t="str">
        <f t="shared" si="0"/>
        <v>Probabilidad</v>
      </c>
      <c r="T19" s="38" t="s">
        <v>65</v>
      </c>
      <c r="U19" s="38" t="s">
        <v>66</v>
      </c>
      <c r="V19" s="41" t="str">
        <f t="shared" si="1"/>
        <v>30%</v>
      </c>
      <c r="W19" s="10" t="s">
        <v>84</v>
      </c>
      <c r="X19" s="39" t="s">
        <v>85</v>
      </c>
      <c r="Y19" s="10" t="s">
        <v>86</v>
      </c>
      <c r="Z19" s="44">
        <f>IFERROR(IF(AND(S18="Probabilidad",S19="Probabilidad"),(AB18-(+AB18*V19)),IF(S19="Probabilidad",(I17-(+I17*V19)),IF(S19="Impacto",AB18,""))),"")</f>
        <v>0.20579999999999998</v>
      </c>
      <c r="AA19" s="45" t="str">
        <f t="shared" si="2"/>
        <v>Baja</v>
      </c>
      <c r="AB19" s="46">
        <f t="shared" si="3"/>
        <v>0.20579999999999998</v>
      </c>
      <c r="AC19" s="47" t="str">
        <f t="shared" si="4"/>
        <v>Menor</v>
      </c>
      <c r="AD19" s="44">
        <f>IFERROR(IF(AND(S18="Impacto",S18="Impacto"),(AD18-(+AD18*V19)),IF(S19="Impacto",(M17-(+M17*V19)),IF(S19="Probabilidad",AD18,""))),"")</f>
        <v>0.4</v>
      </c>
      <c r="AE19" s="48" t="str">
        <f t="shared" ref="AE19" si="6">+CONCATENATE(AA19, " - ", AC19)</f>
        <v>Baja - Menor</v>
      </c>
      <c r="AF19" s="57" t="str">
        <f>+VLOOKUP(AE19,Datos!$J$4:$K$28,2,)</f>
        <v>MODERADO</v>
      </c>
      <c r="AG19" s="178"/>
      <c r="AH19" s="2"/>
      <c r="AI19" s="186"/>
      <c r="AJ19" s="234"/>
      <c r="AK19" s="221"/>
      <c r="AM19" s="128">
        <v>45777</v>
      </c>
      <c r="AN19" s="129" t="s">
        <v>87</v>
      </c>
      <c r="AO19" s="193"/>
      <c r="AP19" s="193"/>
      <c r="AQ19" s="193"/>
      <c r="AR19" s="275"/>
      <c r="AS19" s="164"/>
      <c r="AT19" s="167"/>
      <c r="BL19" s="95"/>
      <c r="BM19" s="95"/>
    </row>
    <row r="20" spans="1:65" ht="219.75" customHeight="1">
      <c r="A20" s="200"/>
      <c r="B20" s="203"/>
      <c r="C20" s="205"/>
      <c r="D20" s="205"/>
      <c r="E20" s="205"/>
      <c r="F20" s="208"/>
      <c r="G20" s="325"/>
      <c r="H20" s="211"/>
      <c r="I20" s="225"/>
      <c r="J20" s="169"/>
      <c r="K20" s="172"/>
      <c r="L20" s="211"/>
      <c r="M20" s="225"/>
      <c r="N20" s="154"/>
      <c r="O20" s="175"/>
      <c r="P20" s="2"/>
      <c r="Q20" s="36">
        <v>4</v>
      </c>
      <c r="R20" s="92" t="s">
        <v>88</v>
      </c>
      <c r="S20" s="45" t="str">
        <f t="shared" si="0"/>
        <v>Probabilidad</v>
      </c>
      <c r="T20" s="38" t="s">
        <v>65</v>
      </c>
      <c r="U20" s="38" t="s">
        <v>66</v>
      </c>
      <c r="V20" s="41" t="str">
        <f t="shared" si="1"/>
        <v>30%</v>
      </c>
      <c r="W20" s="10" t="s">
        <v>89</v>
      </c>
      <c r="X20" s="39" t="s">
        <v>90</v>
      </c>
      <c r="Y20" s="10" t="s">
        <v>91</v>
      </c>
      <c r="Z20" s="44">
        <f>IFERROR(IF(AND(S19="Probabilidad",S20="Probabilidad"),(AB19-(+AB19*V20)),IF(S20="Probabilidad",(I18-(+I18*V20)),IF(S20="Impacto",AB19,""))),"")</f>
        <v>0.14405999999999999</v>
      </c>
      <c r="AA20" s="45" t="str">
        <f t="shared" ref="AA20" si="7">IFERROR(IF(Z20="","",IF(Z20&lt;=0.2,"Muy Baja",IF(Z20&lt;=0.4,"Baja",IF(Z20&lt;=0.6,"Media",IF(Z20&lt;=0.8,"Alta","Muy Alta"))))),"")</f>
        <v>Muy Baja</v>
      </c>
      <c r="AB20" s="46">
        <f t="shared" ref="AB20" si="8">+Z20</f>
        <v>0.14405999999999999</v>
      </c>
      <c r="AC20" s="47" t="str">
        <f t="shared" ref="AC20" si="9">IFERROR(IF(AD20="","",IF(AD20&lt;=0.2,"Leve",IF(AD20&lt;=0.4,"Menor",IF(AD20&lt;=0.6,"Moderado",IF(AD20&lt;=0.8,"Mayor","Catastrófico"))))),"")</f>
        <v>Menor</v>
      </c>
      <c r="AD20" s="44">
        <f>IFERROR(IF(AND(S19="Impacto",S19="Impacto"),(AD19-(+AD19*V20)),IF(S20="Impacto",(M18-(+M18*V20)),IF(S20="Probabilidad",AD19,""))),"")</f>
        <v>0.4</v>
      </c>
      <c r="AE20" s="48" t="str">
        <f t="shared" ref="AE20" si="10">+CONCATENATE(AA20, " - ", AC20)</f>
        <v>Muy Baja - Menor</v>
      </c>
      <c r="AF20" s="57" t="str">
        <f>+VLOOKUP(AE20,Datos!$J$4:$K$28,2,)</f>
        <v>BAJO</v>
      </c>
      <c r="AG20" s="178"/>
      <c r="AH20" s="2"/>
      <c r="AI20" s="186"/>
      <c r="AJ20" s="234"/>
      <c r="AK20" s="221"/>
      <c r="AM20" s="128">
        <v>45777</v>
      </c>
      <c r="AN20" s="129" t="s">
        <v>92</v>
      </c>
      <c r="AO20" s="193"/>
      <c r="AP20" s="193"/>
      <c r="AQ20" s="193"/>
      <c r="AR20" s="275"/>
      <c r="AS20" s="164"/>
      <c r="AT20" s="167"/>
    </row>
    <row r="21" spans="1:65" ht="272.25" customHeight="1">
      <c r="A21" s="201"/>
      <c r="B21" s="149"/>
      <c r="C21" s="206"/>
      <c r="D21" s="206"/>
      <c r="E21" s="206"/>
      <c r="F21" s="209"/>
      <c r="G21" s="326"/>
      <c r="H21" s="152"/>
      <c r="I21" s="155"/>
      <c r="J21" s="170"/>
      <c r="K21" s="173"/>
      <c r="L21" s="152"/>
      <c r="M21" s="155"/>
      <c r="N21" s="174"/>
      <c r="O21" s="176"/>
      <c r="P21" s="33"/>
      <c r="Q21" s="9">
        <v>5</v>
      </c>
      <c r="R21" s="37" t="s">
        <v>93</v>
      </c>
      <c r="S21" s="72" t="str">
        <f t="shared" si="0"/>
        <v>Impacto</v>
      </c>
      <c r="T21" s="139" t="s">
        <v>94</v>
      </c>
      <c r="U21" s="38" t="s">
        <v>66</v>
      </c>
      <c r="V21" s="97" t="str">
        <f t="shared" si="1"/>
        <v>25%</v>
      </c>
      <c r="W21" s="39" t="s">
        <v>95</v>
      </c>
      <c r="X21" s="39" t="s">
        <v>96</v>
      </c>
      <c r="Y21" s="39" t="s">
        <v>97</v>
      </c>
      <c r="Z21" s="71">
        <f>IFERROR(IF(AND(S20="Probabilidad",S21="Probabilidad"),(AB20-(+AB20*V21)),IF(S21="Probabilidad",(I17-(+I17*V21)),IF(S21="Impacto",AB20,""))),"")</f>
        <v>0.14405999999999999</v>
      </c>
      <c r="AA21" s="72" t="str">
        <f t="shared" si="2"/>
        <v>Muy Baja</v>
      </c>
      <c r="AB21" s="71">
        <f t="shared" si="3"/>
        <v>0.14405999999999999</v>
      </c>
      <c r="AC21" s="74" t="str">
        <f t="shared" si="4"/>
        <v>Menor</v>
      </c>
      <c r="AD21" s="71">
        <f>IFERROR(IF(AND(S19="Impacto",S19="Impacto"),(AD19-(+AD19*V21)),IF(S21="Impacto",(M17-(+M17*V21)),IF(S21="Probabilidad",AD19,""))),"")</f>
        <v>0.30000000000000004</v>
      </c>
      <c r="AE21" s="75" t="str">
        <f t="shared" ref="AE21" si="11">+CONCATENATE(AA21, " - ", AC21)</f>
        <v>Muy Baja - Menor</v>
      </c>
      <c r="AF21" s="76" t="str">
        <f>+VLOOKUP(AE21,Datos!$J$4:$K$28,2,)</f>
        <v>BAJO</v>
      </c>
      <c r="AG21" s="304"/>
      <c r="AH21" s="33"/>
      <c r="AI21" s="187"/>
      <c r="AJ21" s="235"/>
      <c r="AK21" s="222"/>
      <c r="AM21" s="128">
        <v>45777</v>
      </c>
      <c r="AN21" s="130" t="s">
        <v>98</v>
      </c>
      <c r="AO21" s="193"/>
      <c r="AP21" s="193"/>
      <c r="AQ21" s="193"/>
      <c r="AR21" s="131"/>
      <c r="AS21" s="165"/>
      <c r="AT21" s="168"/>
    </row>
    <row r="22" spans="1:65" ht="211.5" customHeight="1">
      <c r="A22" s="227">
        <v>2</v>
      </c>
      <c r="B22" s="147" t="s">
        <v>59</v>
      </c>
      <c r="C22" s="229" t="s">
        <v>60</v>
      </c>
      <c r="D22" s="229" t="s">
        <v>99</v>
      </c>
      <c r="E22" s="229" t="s">
        <v>100</v>
      </c>
      <c r="F22" s="231"/>
      <c r="G22" s="147">
        <v>102</v>
      </c>
      <c r="H22" s="150" t="str">
        <f>IF(G22&lt;=0,"",IF(G22&lt;=2,"Muy Baja",IF(G22&lt;=24,"Baja",IF(G22&lt;=500,"Media",IF(G22&lt;=5000,"Alta","Muy Alta")))))</f>
        <v>Media</v>
      </c>
      <c r="I22" s="153">
        <f>IF(H22="","",IF(H22="Muy Baja",0.2,IF(H22="Baja",0.4,IF(H22="Media",0.6,IF(H22="Alta",0.8,IF(H22="Muy Alta",1,))))))</f>
        <v>0.6</v>
      </c>
      <c r="J22" s="169" t="s">
        <v>101</v>
      </c>
      <c r="K22" s="172" t="str">
        <f>+J22</f>
        <v>El riesgo afecta la imagen de algún área de la organización.</v>
      </c>
      <c r="L22" s="150" t="str">
        <f>+VLOOKUP(K22,Datos!$O$4:$P$15,2,FALSE)</f>
        <v>Leve</v>
      </c>
      <c r="M22" s="153">
        <f>IF(L22="","",IF(L22="Leve",0.2,IF(L22="Menor",0.4,IF(L22="Moderado",0.6,IF(L22="Mayor",0.8,IF(L22="Catastrófico",1,))))))</f>
        <v>0.2</v>
      </c>
      <c r="N22" s="154" t="str">
        <f>+CONCATENATE(H22, " - ", L22)</f>
        <v>Media - Leve</v>
      </c>
      <c r="O22" s="175" t="str">
        <f>+VLOOKUP(N22,Datos!J10:K34,2,)</f>
        <v>MODERADO</v>
      </c>
      <c r="P22" s="2"/>
      <c r="Q22" s="31">
        <v>1</v>
      </c>
      <c r="R22" s="113" t="s">
        <v>102</v>
      </c>
      <c r="S22" s="61" t="str">
        <f t="shared" si="0"/>
        <v>Probabilidad</v>
      </c>
      <c r="T22" s="6" t="s">
        <v>65</v>
      </c>
      <c r="U22" s="6" t="s">
        <v>66</v>
      </c>
      <c r="V22" s="41" t="str">
        <f t="shared" ref="V22:V25" si="12">IF(AND(T22="Preventivo",U22="Automático"),"50%",IF(AND(T22="Preventivo",U22="Manual"),"40%",IF(AND(T22="Detectivo",U22="Automático"),"40%",IF(AND(T22="Detectivo",U22="Manual"),"30%",IF(AND(T22="Correctivo",U22="Automático"),"35%",IF(AND(T22="Correctivo",U22="Manual"),"25%",""))))))</f>
        <v>30%</v>
      </c>
      <c r="W22" s="87" t="s">
        <v>103</v>
      </c>
      <c r="X22" s="109" t="s">
        <v>104</v>
      </c>
      <c r="Y22" s="87" t="s">
        <v>105</v>
      </c>
      <c r="Z22" s="44">
        <f>IFERROR(IF(S22="Probabilidad",(I22-(+I22*V22)),IF(S22="Impacto",I22,"")),"")</f>
        <v>0.42</v>
      </c>
      <c r="AA22" s="45" t="str">
        <f t="shared" si="2"/>
        <v>Media</v>
      </c>
      <c r="AB22" s="44">
        <f t="shared" si="3"/>
        <v>0.42</v>
      </c>
      <c r="AC22" s="47" t="str">
        <f t="shared" si="4"/>
        <v>Leve</v>
      </c>
      <c r="AD22" s="44">
        <f>IFERROR(IF(S22="Impacto",(M22-(+M22*V22)),IF(S22="Probabilidad",M22,"")),"")</f>
        <v>0.2</v>
      </c>
      <c r="AE22" s="48" t="str">
        <f>+CONCATENATE(AA22, " - ", AC22)</f>
        <v>Media - Leve</v>
      </c>
      <c r="AF22" s="57" t="str">
        <f>+VLOOKUP(AE22,Datos!$J$4:$K$28,2,)</f>
        <v>MODERADO</v>
      </c>
      <c r="AG22" s="302" t="s">
        <v>70</v>
      </c>
      <c r="AH22" s="2"/>
      <c r="AI22" s="186" t="s">
        <v>71</v>
      </c>
      <c r="AJ22" s="234"/>
      <c r="AK22" s="221"/>
      <c r="AM22" s="128">
        <v>45777</v>
      </c>
      <c r="AN22" s="132" t="s">
        <v>106</v>
      </c>
      <c r="AO22" s="212" t="s">
        <v>73</v>
      </c>
      <c r="AP22" s="237" t="s">
        <v>107</v>
      </c>
      <c r="AQ22" s="249"/>
      <c r="AR22" s="114"/>
      <c r="AS22" s="248" t="s">
        <v>108</v>
      </c>
      <c r="AT22" s="162" t="s">
        <v>109</v>
      </c>
    </row>
    <row r="23" spans="1:65" ht="409.5" customHeight="1">
      <c r="A23" s="297"/>
      <c r="B23" s="298"/>
      <c r="C23" s="305"/>
      <c r="D23" s="305"/>
      <c r="E23" s="305"/>
      <c r="F23" s="322"/>
      <c r="G23" s="298"/>
      <c r="H23" s="306"/>
      <c r="I23" s="184"/>
      <c r="J23" s="169"/>
      <c r="K23" s="172"/>
      <c r="L23" s="306"/>
      <c r="M23" s="184"/>
      <c r="N23" s="154"/>
      <c r="O23" s="175"/>
      <c r="P23" s="2"/>
      <c r="Q23" s="8">
        <v>2</v>
      </c>
      <c r="R23" s="108" t="s">
        <v>110</v>
      </c>
      <c r="S23" s="45" t="str">
        <f t="shared" si="0"/>
        <v>Probabilidad</v>
      </c>
      <c r="T23" s="6" t="s">
        <v>65</v>
      </c>
      <c r="U23" s="6" t="s">
        <v>66</v>
      </c>
      <c r="V23" s="41" t="str">
        <f t="shared" si="12"/>
        <v>30%</v>
      </c>
      <c r="W23" s="87" t="s">
        <v>103</v>
      </c>
      <c r="X23" s="10" t="s">
        <v>111</v>
      </c>
      <c r="Y23" s="87" t="s">
        <v>112</v>
      </c>
      <c r="Z23" s="44">
        <f>IFERROR(IF(AND(S22="Probabilidad",S23="Probabilidad"),(AB22-(+AB22*V23)),IF(S23="Probabilidad",(I22-(+I22*V23)),IF(S23="Impacto",AB22,""))),"")</f>
        <v>0.29399999999999998</v>
      </c>
      <c r="AA23" s="45" t="str">
        <f t="shared" si="2"/>
        <v>Baja</v>
      </c>
      <c r="AB23" s="44">
        <f t="shared" si="3"/>
        <v>0.29399999999999998</v>
      </c>
      <c r="AC23" s="47" t="str">
        <f t="shared" si="4"/>
        <v>Leve</v>
      </c>
      <c r="AD23" s="44">
        <f>IFERROR(IF(AND(S22="Impacto",S22="Impacto"),(AD22-(+AD22*V23)),IF(S23="Impacto",(M22-(+M22*V23)),IF(S23="Probabilidad",AD22,""))),"")</f>
        <v>0.2</v>
      </c>
      <c r="AE23" s="48" t="str">
        <f t="shared" ref="AE23:AE25" si="13">+CONCATENATE(AA23, " - ", AC23)</f>
        <v>Baja - Leve</v>
      </c>
      <c r="AF23" s="57" t="str">
        <f>+VLOOKUP(AE23,Datos!$J$4:$K$28,2,)</f>
        <v>BAJO</v>
      </c>
      <c r="AG23" s="303"/>
      <c r="AH23" s="2"/>
      <c r="AI23" s="186"/>
      <c r="AJ23" s="234"/>
      <c r="AK23" s="221"/>
      <c r="AM23" s="128">
        <v>45777</v>
      </c>
      <c r="AN23" s="132" t="s">
        <v>113</v>
      </c>
      <c r="AO23" s="213"/>
      <c r="AP23" s="238"/>
      <c r="AQ23" s="250"/>
      <c r="AR23" s="114"/>
      <c r="AS23" s="248"/>
      <c r="AT23" s="163"/>
    </row>
    <row r="24" spans="1:65" ht="237.75" customHeight="1">
      <c r="A24" s="297"/>
      <c r="B24" s="298"/>
      <c r="C24" s="305"/>
      <c r="D24" s="305"/>
      <c r="E24" s="305"/>
      <c r="F24" s="322"/>
      <c r="G24" s="298"/>
      <c r="H24" s="306"/>
      <c r="I24" s="184"/>
      <c r="J24" s="169"/>
      <c r="K24" s="172"/>
      <c r="L24" s="306"/>
      <c r="M24" s="184"/>
      <c r="N24" s="154"/>
      <c r="O24" s="175"/>
      <c r="P24" s="2"/>
      <c r="Q24" s="8">
        <v>3</v>
      </c>
      <c r="R24" s="108" t="s">
        <v>114</v>
      </c>
      <c r="S24" s="45" t="str">
        <f t="shared" si="0"/>
        <v>Probabilidad</v>
      </c>
      <c r="T24" s="6" t="s">
        <v>65</v>
      </c>
      <c r="U24" s="6" t="s">
        <v>66</v>
      </c>
      <c r="V24" s="41" t="str">
        <f t="shared" si="12"/>
        <v>30%</v>
      </c>
      <c r="W24" s="87" t="s">
        <v>115</v>
      </c>
      <c r="X24" s="10" t="s">
        <v>116</v>
      </c>
      <c r="Y24" s="87" t="s">
        <v>117</v>
      </c>
      <c r="Z24" s="44">
        <f>IFERROR(IF(AND(S23="Probabilidad",S24="Probabilidad"),(AB23-(+AB23*V24)),IF(S24="Probabilidad",(I22-(+I22*V24)),IF(S24="Impacto",AB23,""))),"")</f>
        <v>0.20579999999999998</v>
      </c>
      <c r="AA24" s="45" t="str">
        <f t="shared" si="2"/>
        <v>Baja</v>
      </c>
      <c r="AB24" s="44">
        <f t="shared" si="3"/>
        <v>0.20579999999999998</v>
      </c>
      <c r="AC24" s="47" t="str">
        <f t="shared" si="4"/>
        <v>Leve</v>
      </c>
      <c r="AD24" s="44">
        <f>IFERROR(IF(AND(S23="Impacto",S23="Impacto"),(AD23-(+AD23*V24)),IF(S24="Impacto",(M22-(+M22*V24)),IF(S24="Probabilidad",AD23,""))),"")</f>
        <v>0.2</v>
      </c>
      <c r="AE24" s="48" t="str">
        <f t="shared" si="13"/>
        <v>Baja - Leve</v>
      </c>
      <c r="AF24" s="57" t="str">
        <f>+VLOOKUP(AE24,Datos!$J$4:$K$28,2,)</f>
        <v>BAJO</v>
      </c>
      <c r="AG24" s="303"/>
      <c r="AH24" s="2"/>
      <c r="AI24" s="186"/>
      <c r="AJ24" s="234"/>
      <c r="AK24" s="221"/>
      <c r="AM24" s="128">
        <v>45777</v>
      </c>
      <c r="AN24" s="143" t="s">
        <v>118</v>
      </c>
      <c r="AO24" s="213"/>
      <c r="AP24" s="238"/>
      <c r="AQ24" s="250"/>
      <c r="AR24" s="114"/>
      <c r="AS24" s="248"/>
      <c r="AT24" s="163"/>
    </row>
    <row r="25" spans="1:65" ht="146.25" customHeight="1">
      <c r="A25" s="201"/>
      <c r="B25" s="149"/>
      <c r="C25" s="206"/>
      <c r="D25" s="206"/>
      <c r="E25" s="206"/>
      <c r="F25" s="209"/>
      <c r="G25" s="149"/>
      <c r="H25" s="152"/>
      <c r="I25" s="155"/>
      <c r="J25" s="170"/>
      <c r="K25" s="173"/>
      <c r="L25" s="152"/>
      <c r="M25" s="155"/>
      <c r="N25" s="174"/>
      <c r="O25" s="176"/>
      <c r="P25" s="2"/>
      <c r="Q25" s="9">
        <v>4</v>
      </c>
      <c r="R25" s="98" t="s">
        <v>119</v>
      </c>
      <c r="S25" s="99" t="str">
        <f t="shared" si="0"/>
        <v>Impacto</v>
      </c>
      <c r="T25" s="140" t="s">
        <v>94</v>
      </c>
      <c r="U25" s="100" t="s">
        <v>66</v>
      </c>
      <c r="V25" s="101" t="str">
        <f t="shared" si="12"/>
        <v>25%</v>
      </c>
      <c r="W25" s="102" t="s">
        <v>120</v>
      </c>
      <c r="X25" s="103" t="s">
        <v>121</v>
      </c>
      <c r="Y25" s="102" t="s">
        <v>122</v>
      </c>
      <c r="Z25" s="104">
        <f>IFERROR(IF(AND(S24="Probabilidad",S25="Probabilidad"),(AB24-(+AB24*V25)),IF(S25="Probabilidad",(I22-(+I22*V25)),IF(S25="Impacto",AB24,""))),"")</f>
        <v>0.20579999999999998</v>
      </c>
      <c r="AA25" s="99" t="str">
        <f t="shared" si="2"/>
        <v>Baja</v>
      </c>
      <c r="AB25" s="104">
        <f t="shared" si="3"/>
        <v>0.20579999999999998</v>
      </c>
      <c r="AC25" s="105" t="str">
        <f t="shared" si="4"/>
        <v>Leve</v>
      </c>
      <c r="AD25" s="104">
        <f>IFERROR(IF(AND(S24="Impacto",S24="Impacto"),(AD24-(+AD24*V25)),IF(S25="Impacto",(M22-(+M22*V25)),IF(S25="Probabilidad",AD24,""))),"")</f>
        <v>0.15000000000000002</v>
      </c>
      <c r="AE25" s="106" t="str">
        <f t="shared" si="13"/>
        <v>Baja - Leve</v>
      </c>
      <c r="AF25" s="107" t="str">
        <f>+VLOOKUP(AE25,Datos!$J$4:$K$28,2,)</f>
        <v>BAJO</v>
      </c>
      <c r="AG25" s="304"/>
      <c r="AH25" s="2"/>
      <c r="AI25" s="187"/>
      <c r="AJ25" s="235"/>
      <c r="AK25" s="236"/>
      <c r="AL25" s="112"/>
      <c r="AM25" s="128">
        <v>45777</v>
      </c>
      <c r="AN25" s="144" t="s">
        <v>123</v>
      </c>
      <c r="AO25" s="214"/>
      <c r="AP25" s="239"/>
      <c r="AQ25" s="251"/>
      <c r="AR25" s="114"/>
      <c r="AS25" s="248"/>
      <c r="AT25" s="163"/>
    </row>
    <row r="26" spans="1:65" ht="363" customHeight="1">
      <c r="A26" s="199">
        <v>3</v>
      </c>
      <c r="B26" s="202" t="s">
        <v>59</v>
      </c>
      <c r="C26" s="204" t="s">
        <v>124</v>
      </c>
      <c r="D26" s="204" t="s">
        <v>125</v>
      </c>
      <c r="E26" s="204" t="s">
        <v>126</v>
      </c>
      <c r="F26" s="207"/>
      <c r="G26" s="202">
        <v>52</v>
      </c>
      <c r="H26" s="210" t="str">
        <f>IF(G26&lt;=0,"",IF(G26&lt;=2,"Muy Baja",IF(G26&lt;=24,"Baja",IF(G26&lt;=500,"Media",IF(G26&lt;=5000,"Alta","Muy Alta")))))</f>
        <v>Media</v>
      </c>
      <c r="I26" s="224">
        <f>IF(H26="","",IF(H26="Muy Baja",0.2,IF(H26="Baja",0.4,IF(H26="Media",0.6,IF(H26="Alta",0.8,IF(H26="Muy Alta",1,))))))</f>
        <v>0.6</v>
      </c>
      <c r="J26" s="226" t="s">
        <v>63</v>
      </c>
      <c r="K26" s="223" t="str">
        <f>+J26</f>
        <v>El riesgo afecta la imagen de la entidad internamente, de conocimiento general nivel interno, de junta directiva y/o de proveedores</v>
      </c>
      <c r="L26" s="210" t="str">
        <f>+VLOOKUP(K26,Datos!O4:P15,2,FALSE)</f>
        <v>Menor</v>
      </c>
      <c r="M26" s="224">
        <f>IF(L26="","",IF(L26="Leve",0.2,IF(L26="Menor",0.4,IF(L26="Moderado",0.6,IF(L26="Mayor",0.8,IF(L26="Catastrófico",1,))))))</f>
        <v>0.4</v>
      </c>
      <c r="N26" s="191" t="str">
        <f>+CONCATENATE(H26, " - ", L26)</f>
        <v>Media - Menor</v>
      </c>
      <c r="O26" s="233" t="str">
        <f>+VLOOKUP(N26,Datos!J10:K34,2,)</f>
        <v>MODERADO</v>
      </c>
      <c r="P26" s="32"/>
      <c r="Q26" s="18">
        <v>1</v>
      </c>
      <c r="R26" s="37" t="s">
        <v>127</v>
      </c>
      <c r="S26" s="45" t="str">
        <f>IF(OR(T26="Preventivo",T26="Detectivo"),"Probabilidad",IF(T26="Correctivo","Impacto",""))</f>
        <v>Probabilidad</v>
      </c>
      <c r="T26" s="38" t="s">
        <v>128</v>
      </c>
      <c r="U26" s="38" t="s">
        <v>66</v>
      </c>
      <c r="V26" s="41" t="str">
        <f>IF(AND(T26="Preventivo",U26="Automático"),"50%",IF(AND(T26="Preventivo",U26="Manual"),"40%",IF(AND(T26="Detectivo",U26="Automático"),"40%",IF(AND(T26="Detectivo",U26="Manual"),"30%",IF(AND(T26="Correctivo",U26="Automático"),"35%",IF(AND(T26="Correctivo",U26="Manual"),"25%",""))))))</f>
        <v>40%</v>
      </c>
      <c r="W26" s="63" t="s">
        <v>129</v>
      </c>
      <c r="X26" s="64" t="s">
        <v>130</v>
      </c>
      <c r="Y26" s="65" t="s">
        <v>131</v>
      </c>
      <c r="Z26" s="66">
        <f>IFERROR(IF(S26="Probabilidad",(I26-(+I26*V26)),IF(S26="Impacto",I26,"")),"")</f>
        <v>0.36</v>
      </c>
      <c r="AA26" s="67" t="str">
        <f t="shared" si="2"/>
        <v>Baja</v>
      </c>
      <c r="AB26" s="66">
        <f t="shared" si="3"/>
        <v>0.36</v>
      </c>
      <c r="AC26" s="68" t="str">
        <f t="shared" si="4"/>
        <v>Menor</v>
      </c>
      <c r="AD26" s="66">
        <f>IFERROR(IF(S26="Impacto",(M26-(+M26*V26)),IF(S26="Probabilidad",M26,"")),"")</f>
        <v>0.4</v>
      </c>
      <c r="AE26" s="110" t="str">
        <f>+CONCATENATE(AA26, " - ", AC26)</f>
        <v>Baja - Menor</v>
      </c>
      <c r="AF26" s="69" t="str">
        <f>+VLOOKUP(AE26,Datos!J4:K28,2,FALSE)</f>
        <v>MODERADO</v>
      </c>
      <c r="AG26" s="177" t="s">
        <v>70</v>
      </c>
      <c r="AH26" s="32"/>
      <c r="AI26" s="188" t="s">
        <v>71</v>
      </c>
      <c r="AJ26" s="93"/>
      <c r="AK26" s="246"/>
      <c r="AM26" s="128">
        <v>45777</v>
      </c>
      <c r="AN26" s="133" t="s">
        <v>132</v>
      </c>
      <c r="AO26" s="240" t="s">
        <v>73</v>
      </c>
      <c r="AP26" s="237" t="s">
        <v>133</v>
      </c>
      <c r="AQ26" s="194"/>
      <c r="AR26" s="115"/>
      <c r="AS26" s="159" t="s">
        <v>134</v>
      </c>
      <c r="AT26" s="181" t="s">
        <v>135</v>
      </c>
    </row>
    <row r="27" spans="1:65" ht="221.25" customHeight="1">
      <c r="A27" s="200"/>
      <c r="B27" s="203"/>
      <c r="C27" s="205"/>
      <c r="D27" s="205"/>
      <c r="E27" s="205"/>
      <c r="F27" s="208"/>
      <c r="G27" s="203"/>
      <c r="H27" s="211"/>
      <c r="I27" s="225"/>
      <c r="J27" s="169"/>
      <c r="K27" s="172"/>
      <c r="L27" s="211"/>
      <c r="M27" s="225"/>
      <c r="N27" s="154"/>
      <c r="O27" s="175"/>
      <c r="P27" s="2"/>
      <c r="Q27" s="36">
        <v>2</v>
      </c>
      <c r="R27" s="88" t="s">
        <v>136</v>
      </c>
      <c r="S27" s="45" t="str">
        <f t="shared" ref="S27:S30" si="14">IF(OR(T27="Preventivo",T27="Detectivo"),"Probabilidad",IF(T27="Correctivo","Impacto",""))</f>
        <v>Probabilidad</v>
      </c>
      <c r="T27" s="38" t="s">
        <v>65</v>
      </c>
      <c r="U27" s="38" t="s">
        <v>66</v>
      </c>
      <c r="V27" s="40" t="str">
        <f t="shared" ref="V27:V28" si="15">IF(AND(T27="Preventivo",U27="Automático"),"50%",IF(AND(T27="Preventivo",U27="Manual"),"40%",IF(AND(T27="Detectivo",U27="Automático"),"40%",IF(AND(T27="Detectivo",U27="Manual"),"30%",IF(AND(T27="Correctivo",U27="Automático"),"35%",IF(AND(T27="Correctivo",U27="Manual"),"25%",""))))))</f>
        <v>30%</v>
      </c>
      <c r="W27" s="70" t="s">
        <v>84</v>
      </c>
      <c r="X27" s="39" t="s">
        <v>137</v>
      </c>
      <c r="Y27" s="39" t="s">
        <v>138</v>
      </c>
      <c r="Z27" s="44">
        <f>IFERROR(IF(AND(S26="Probabilidad",S27="Probabilidad"),(AB26-(+AB26*V27)),IF(S27="Probabilidad",(I26-(+I26*V27)),IF(S27="Impacto",AB26,""))),"")</f>
        <v>0.252</v>
      </c>
      <c r="AA27" s="45" t="str">
        <f t="shared" si="2"/>
        <v>Baja</v>
      </c>
      <c r="AB27" s="46">
        <f t="shared" si="3"/>
        <v>0.252</v>
      </c>
      <c r="AC27" s="47" t="str">
        <f t="shared" si="4"/>
        <v>Menor</v>
      </c>
      <c r="AD27" s="44">
        <f>IFERROR(IF(AND(S26="Impacto",S26="Impacto"),(AD26-(+AD26*V27)),IF(S27="Impacto",(M26-(+M26*V27)),IF(S27="Probabilidad",AD26,""))),"")</f>
        <v>0.4</v>
      </c>
      <c r="AE27" s="48" t="str">
        <f t="shared" ref="AE27:AE30" si="16">+CONCATENATE(AA27, " - ", AC27)</f>
        <v>Baja - Menor</v>
      </c>
      <c r="AF27" s="57" t="str">
        <f>+VLOOKUP(AE27,Datos!$J$4:$K$28,2,)</f>
        <v>MODERADO</v>
      </c>
      <c r="AG27" s="178"/>
      <c r="AH27" s="2"/>
      <c r="AI27" s="189"/>
      <c r="AJ27" s="94"/>
      <c r="AK27" s="247"/>
      <c r="AM27" s="128">
        <v>45777</v>
      </c>
      <c r="AN27" s="145" t="s">
        <v>139</v>
      </c>
      <c r="AO27" s="241"/>
      <c r="AP27" s="238"/>
      <c r="AQ27" s="195"/>
      <c r="AR27" s="114"/>
      <c r="AS27" s="160"/>
      <c r="AT27" s="182"/>
    </row>
    <row r="28" spans="1:65" ht="155.25" customHeight="1">
      <c r="A28" s="200"/>
      <c r="B28" s="203"/>
      <c r="C28" s="205"/>
      <c r="D28" s="205"/>
      <c r="E28" s="205"/>
      <c r="F28" s="208"/>
      <c r="G28" s="203"/>
      <c r="H28" s="211"/>
      <c r="I28" s="225"/>
      <c r="J28" s="169"/>
      <c r="K28" s="172"/>
      <c r="L28" s="211"/>
      <c r="M28" s="225"/>
      <c r="N28" s="154"/>
      <c r="O28" s="175"/>
      <c r="P28" s="2"/>
      <c r="Q28" s="36">
        <v>3</v>
      </c>
      <c r="R28" s="90" t="s">
        <v>140</v>
      </c>
      <c r="S28" s="45" t="str">
        <f t="shared" si="14"/>
        <v>Probabilidad</v>
      </c>
      <c r="T28" s="38" t="s">
        <v>128</v>
      </c>
      <c r="U28" s="38" t="s">
        <v>66</v>
      </c>
      <c r="V28" s="41" t="str">
        <f t="shared" si="15"/>
        <v>40%</v>
      </c>
      <c r="W28" s="39" t="s">
        <v>141</v>
      </c>
      <c r="X28" s="39" t="s">
        <v>142</v>
      </c>
      <c r="Y28" s="39" t="s">
        <v>141</v>
      </c>
      <c r="Z28" s="71">
        <f>IFERROR(IF(AND(S27="Probabilidad",S28="Probabilidad"),(AB27-(+AB27*V28)),IF(S28="Probabilidad",(I26-(+I26*V28)),IF(S28="Impacto",AB27,""))),"")</f>
        <v>0.1512</v>
      </c>
      <c r="AA28" s="72" t="str">
        <f t="shared" si="2"/>
        <v>Muy Baja</v>
      </c>
      <c r="AB28" s="73">
        <f t="shared" si="3"/>
        <v>0.1512</v>
      </c>
      <c r="AC28" s="74" t="str">
        <f t="shared" si="4"/>
        <v>Menor</v>
      </c>
      <c r="AD28" s="71">
        <f>IFERROR(IF(AND(S27="Impacto",S27="Impacto"),(AD27-(+AD27*V28)),IF(S28="Impacto",(M26-(+M26*V28)),IF(S28="Probabilidad",AD27,""))),"")</f>
        <v>0.4</v>
      </c>
      <c r="AE28" s="75" t="str">
        <f t="shared" si="16"/>
        <v>Muy Baja - Menor</v>
      </c>
      <c r="AF28" s="76" t="str">
        <f>+VLOOKUP(AE28,Datos!$J$4:$K$28,2,)</f>
        <v>BAJO</v>
      </c>
      <c r="AG28" s="178"/>
      <c r="AH28" s="2"/>
      <c r="AI28" s="189"/>
      <c r="AJ28" s="82"/>
      <c r="AK28" s="62"/>
      <c r="AM28" s="128">
        <v>45777</v>
      </c>
      <c r="AN28" s="134" t="s">
        <v>143</v>
      </c>
      <c r="AO28" s="241"/>
      <c r="AP28" s="238"/>
      <c r="AQ28" s="195"/>
      <c r="AR28" s="114"/>
      <c r="AS28" s="160"/>
      <c r="AT28" s="182"/>
    </row>
    <row r="29" spans="1:65" ht="240" customHeight="1">
      <c r="A29" s="200"/>
      <c r="B29" s="203"/>
      <c r="C29" s="205"/>
      <c r="D29" s="205"/>
      <c r="E29" s="205"/>
      <c r="F29" s="208"/>
      <c r="G29" s="203"/>
      <c r="H29" s="211"/>
      <c r="I29" s="225"/>
      <c r="J29" s="169"/>
      <c r="K29" s="172"/>
      <c r="L29" s="211"/>
      <c r="M29" s="225"/>
      <c r="N29" s="154"/>
      <c r="O29" s="175"/>
      <c r="P29" s="2"/>
      <c r="Q29" s="36">
        <v>4</v>
      </c>
      <c r="R29" s="89" t="s">
        <v>144</v>
      </c>
      <c r="S29" s="50" t="str">
        <f t="shared" si="14"/>
        <v>Impacto</v>
      </c>
      <c r="T29" s="141" t="s">
        <v>94</v>
      </c>
      <c r="U29" s="6" t="s">
        <v>66</v>
      </c>
      <c r="V29" s="41" t="s">
        <v>145</v>
      </c>
      <c r="W29" s="70" t="s">
        <v>146</v>
      </c>
      <c r="X29" s="39" t="s">
        <v>147</v>
      </c>
      <c r="Y29" s="39" t="s">
        <v>148</v>
      </c>
      <c r="Z29" s="71">
        <f>IFERROR(IF(AND(S28="Probabilidad",S29="Probabilidad"),(AB28-(+AB28*V29)),IF(S29="Probabilidad",(I26-(+I26*V29)),IF(S29="Impacto",AB28,""))),"")</f>
        <v>0.1512</v>
      </c>
      <c r="AA29" s="72" t="str">
        <f t="shared" si="2"/>
        <v>Muy Baja</v>
      </c>
      <c r="AB29" s="73">
        <f t="shared" si="3"/>
        <v>0.1512</v>
      </c>
      <c r="AC29" s="74" t="str">
        <f t="shared" si="4"/>
        <v>Menor</v>
      </c>
      <c r="AD29" s="71">
        <f>IFERROR(IF(AND(S28="Impacto",S28="Impacto"),(AD28-(+AD28*V29)),IF(S29="Impacto",(M26-(+M26*V29)),IF(S29="Probabilidad",AD28,""))),"")</f>
        <v>0.28000000000000003</v>
      </c>
      <c r="AE29" s="75" t="str">
        <f t="shared" si="16"/>
        <v>Muy Baja - Menor</v>
      </c>
      <c r="AF29" s="76" t="str">
        <f>+VLOOKUP(AE29,Datos!$J$4:$K$28,2,)</f>
        <v>BAJO</v>
      </c>
      <c r="AG29" s="178"/>
      <c r="AH29" s="2"/>
      <c r="AI29" s="189"/>
      <c r="AJ29" s="83"/>
      <c r="AK29" s="62"/>
      <c r="AM29" s="128">
        <v>45777</v>
      </c>
      <c r="AN29" s="134" t="s">
        <v>149</v>
      </c>
      <c r="AO29" s="241"/>
      <c r="AP29" s="238"/>
      <c r="AQ29" s="195"/>
      <c r="AR29" s="114"/>
      <c r="AS29" s="160"/>
      <c r="AT29" s="182"/>
    </row>
    <row r="30" spans="1:65" ht="119.25" customHeight="1">
      <c r="A30" s="201"/>
      <c r="B30" s="149"/>
      <c r="C30" s="206"/>
      <c r="D30" s="206"/>
      <c r="E30" s="206"/>
      <c r="F30" s="209"/>
      <c r="G30" s="149"/>
      <c r="H30" s="152"/>
      <c r="I30" s="155"/>
      <c r="J30" s="170"/>
      <c r="K30" s="173"/>
      <c r="L30" s="152"/>
      <c r="M30" s="155"/>
      <c r="N30" s="174"/>
      <c r="O30" s="176"/>
      <c r="P30" s="33"/>
      <c r="Q30" s="9">
        <v>5</v>
      </c>
      <c r="R30" s="60" t="s">
        <v>150</v>
      </c>
      <c r="S30" s="50" t="str">
        <f t="shared" si="14"/>
        <v>Impacto</v>
      </c>
      <c r="T30" s="142" t="s">
        <v>94</v>
      </c>
      <c r="U30" s="19" t="s">
        <v>66</v>
      </c>
      <c r="V30" s="42" t="str">
        <f t="shared" ref="V30" si="17">IF(AND(T30="Preventivo",U30="Automático"),"50%",IF(AND(T30="Preventivo",U30="Manual"),"40%",IF(AND(T30="Detectivo",U30="Automático"),"40%",IF(AND(T30="Detectivo",U30="Manual"),"30%",IF(AND(T30="Correctivo",U30="Automático"),"35%",IF(AND(T30="Correctivo",U30="Manual"),"25%",""))))))</f>
        <v>25%</v>
      </c>
      <c r="W30" s="20" t="s">
        <v>146</v>
      </c>
      <c r="X30" s="20" t="s">
        <v>151</v>
      </c>
      <c r="Y30" s="20" t="s">
        <v>152</v>
      </c>
      <c r="Z30" s="49">
        <f>IFERROR(IF(AND(S29="Probabilidad",S30="Probabilidad"),(AB29-(+AB29*V30)),IF(S30="Probabilidad",(I26-(+I26*V30)),IF(S30="Impacto",AB29,""))),"")</f>
        <v>0.1512</v>
      </c>
      <c r="AA30" s="50" t="str">
        <f t="shared" si="2"/>
        <v>Muy Baja</v>
      </c>
      <c r="AB30" s="77">
        <f t="shared" si="3"/>
        <v>0.1512</v>
      </c>
      <c r="AC30" s="51" t="str">
        <f t="shared" si="4"/>
        <v>Menor</v>
      </c>
      <c r="AD30" s="49">
        <f>IFERROR(IF(AND(S29="Impacto",S29="Impacto"),(AD29-(+AD29*V30)),IF(S30="Impacto",(M26-(+M26*V30)),IF(S30="Probabilidad",AD28,""))),"")</f>
        <v>0.21000000000000002</v>
      </c>
      <c r="AE30" s="52" t="str">
        <f t="shared" si="16"/>
        <v>Muy Baja - Menor</v>
      </c>
      <c r="AF30" s="58" t="str">
        <f>+VLOOKUP(AE30,Datos!$J$4:$K$28,2,)</f>
        <v>BAJO</v>
      </c>
      <c r="AG30" s="178"/>
      <c r="AH30" s="2"/>
      <c r="AI30" s="190"/>
      <c r="AJ30" s="84" t="s">
        <v>153</v>
      </c>
      <c r="AK30" s="78"/>
      <c r="AM30" s="128">
        <v>45777</v>
      </c>
      <c r="AN30" s="135" t="s">
        <v>154</v>
      </c>
      <c r="AO30" s="242"/>
      <c r="AP30" s="239"/>
      <c r="AQ30" s="196"/>
      <c r="AR30" s="114"/>
      <c r="AS30" s="161"/>
      <c r="AT30" s="183"/>
    </row>
    <row r="31" spans="1:65" ht="222" customHeight="1">
      <c r="A31" s="227">
        <v>4</v>
      </c>
      <c r="B31" s="229" t="s">
        <v>155</v>
      </c>
      <c r="C31" s="229" t="s">
        <v>156</v>
      </c>
      <c r="D31" s="229" t="s">
        <v>157</v>
      </c>
      <c r="E31" s="229" t="s">
        <v>158</v>
      </c>
      <c r="F31" s="231"/>
      <c r="G31" s="147">
        <v>365</v>
      </c>
      <c r="H31" s="150" t="str">
        <f>IF(G31&lt;=0,"",IF(G31&lt;=2,"Muy Baja",IF(G31&lt;=24,"Baja",IF(G31&lt;=500,"Media",IF(G31&lt;=5000,"Alta","Muy Alta")))))</f>
        <v>Media</v>
      </c>
      <c r="I31" s="153">
        <f>IF(H31="","",IF(H31="Muy Baja",0.2,IF(H31="Baja",0.4,IF(H31="Media",0.6,IF(H31="Alta",0.8,IF(H31="Muy Alta",1,))))))</f>
        <v>0.6</v>
      </c>
      <c r="J31" s="169" t="s">
        <v>63</v>
      </c>
      <c r="K31" s="171" t="str">
        <f>+J31</f>
        <v>El riesgo afecta la imagen de la entidad internamente, de conocimiento general nivel interno, de junta directiva y/o de proveedores</v>
      </c>
      <c r="L31" s="150" t="str">
        <f>+VLOOKUP(K31,Datos!O4:P15,2,FALSE)</f>
        <v>Menor</v>
      </c>
      <c r="M31" s="153">
        <f>IF(L31="","",IF(L31="Leve",0.2,IF(L31="Menor",0.4,IF(L31="Moderado",0.6,IF(L31="Mayor",0.8,IF(L31="Catastrófico",1,))))))</f>
        <v>0.4</v>
      </c>
      <c r="N31" s="154" t="str">
        <f>+CONCATENATE(H31, " - ", L31)</f>
        <v>Media - Menor</v>
      </c>
      <c r="O31" s="175" t="str">
        <f>+VLOOKUP(N31,Datos!J10:K34,2,)</f>
        <v>MODERADO</v>
      </c>
      <c r="P31" s="2"/>
      <c r="Q31" s="31">
        <v>1</v>
      </c>
      <c r="R31" s="89" t="s">
        <v>159</v>
      </c>
      <c r="S31" s="86" t="str">
        <f>IF(OR(T31="Preventivo",T31="Detectivo"),"Probabilidad",IF(T31="Correctivo","Impacto",""))</f>
        <v>Probabilidad</v>
      </c>
      <c r="T31" s="79" t="s">
        <v>128</v>
      </c>
      <c r="U31" s="79" t="s">
        <v>66</v>
      </c>
      <c r="V31" s="80" t="str">
        <f>IF(AND(T31="Preventivo",U31="Automático"),"50%",IF(AND(T31="Preventivo",U31="Manual"),"40%",IF(AND(T31="Detectivo",U31="Automático"),"40%",IF(AND(T31="Detectivo",U31="Manual"),"30%",IF(AND(T31="Correctivo",U31="Automático"),"35%",IF(AND(T31="Correctivo",U31="Manual"),"25%",""))))))</f>
        <v>40%</v>
      </c>
      <c r="W31" s="70" t="s">
        <v>160</v>
      </c>
      <c r="X31" s="91" t="s">
        <v>142</v>
      </c>
      <c r="Y31" s="70" t="s">
        <v>160</v>
      </c>
      <c r="Z31" s="53">
        <f>IFERROR(IF(S31="Probabilidad",(I31-(+I31*V31)),IF(S31="Impacto",I31,"")),"")</f>
        <v>0.36</v>
      </c>
      <c r="AA31" s="54" t="str">
        <f t="shared" si="2"/>
        <v>Baja</v>
      </c>
      <c r="AB31" s="53">
        <f t="shared" si="3"/>
        <v>0.36</v>
      </c>
      <c r="AC31" s="55" t="str">
        <f t="shared" si="4"/>
        <v>Menor</v>
      </c>
      <c r="AD31" s="53">
        <f>IFERROR(IF(S31="Impacto",(M31-(+M31*V31)),IF(S31="Probabilidad",M31,"")),"")</f>
        <v>0.4</v>
      </c>
      <c r="AE31" s="56" t="str">
        <f>+CONCATENATE(AA31, " - ", AC31)</f>
        <v>Baja - Menor</v>
      </c>
      <c r="AF31" s="59" t="str">
        <f>+VLOOKUP(AE31,Datos!$J$4:$K$28,2,)</f>
        <v>MODERADO</v>
      </c>
      <c r="AG31" s="218" t="s">
        <v>161</v>
      </c>
      <c r="AH31" s="2"/>
      <c r="AI31" s="189" t="s">
        <v>71</v>
      </c>
      <c r="AJ31" s="215"/>
      <c r="AK31" s="221"/>
      <c r="AM31" s="128">
        <v>45777</v>
      </c>
      <c r="AN31" s="136" t="s">
        <v>162</v>
      </c>
      <c r="AO31" s="212" t="s">
        <v>73</v>
      </c>
      <c r="AP31" s="243" t="s">
        <v>133</v>
      </c>
      <c r="AQ31" s="197"/>
      <c r="AR31" s="115"/>
      <c r="AS31" s="179" t="s">
        <v>163</v>
      </c>
      <c r="AT31" s="156" t="s">
        <v>164</v>
      </c>
    </row>
    <row r="32" spans="1:65" ht="302.25" customHeight="1">
      <c r="A32" s="228"/>
      <c r="B32" s="230"/>
      <c r="C32" s="230"/>
      <c r="D32" s="230"/>
      <c r="E32" s="230"/>
      <c r="F32" s="232"/>
      <c r="G32" s="148"/>
      <c r="H32" s="151"/>
      <c r="I32" s="154"/>
      <c r="J32" s="169"/>
      <c r="K32" s="172"/>
      <c r="L32" s="151"/>
      <c r="M32" s="154"/>
      <c r="N32" s="154"/>
      <c r="O32" s="175"/>
      <c r="P32" s="2"/>
      <c r="Q32" s="31">
        <v>2</v>
      </c>
      <c r="R32" s="30" t="s">
        <v>165</v>
      </c>
      <c r="S32" s="45" t="str">
        <f>IF(OR(T32="Preventivo",T32="Detectivo"),"Probabilidad",IF(T32="Correctivo","Impacto",""))</f>
        <v>Probabilidad</v>
      </c>
      <c r="T32" s="6" t="s">
        <v>128</v>
      </c>
      <c r="U32" s="6" t="s">
        <v>66</v>
      </c>
      <c r="V32" s="41" t="str">
        <f>IF(AND(T32="Preventivo",U32="Automático"),"50%",IF(AND(T32="Preventivo",U32="Manual"),"40%",IF(AND(T32="Detectivo",U32="Automático"),"40%",IF(AND(T32="Detectivo",U32="Manual"),"30%",IF(AND(T32="Correctivo",U32="Automático"),"35%",IF(AND(T32="Correctivo",U32="Manual"),"25%",""))))))</f>
        <v>40%</v>
      </c>
      <c r="W32" s="10" t="s">
        <v>146</v>
      </c>
      <c r="X32" s="10" t="s">
        <v>166</v>
      </c>
      <c r="Y32" s="10" t="s">
        <v>167</v>
      </c>
      <c r="Z32" s="44">
        <f>IFERROR(IF(AND(S31="Probabilidad",S32="Probabilidad"),(AB31-(+AB31*V32)),IF(S32="Probabilidad",(I31-(+I31*V32)),IF(S32="Impacto",AB31,""))),"")</f>
        <v>0.216</v>
      </c>
      <c r="AA32" s="45" t="str">
        <f t="shared" si="2"/>
        <v>Baja</v>
      </c>
      <c r="AB32" s="46">
        <f t="shared" si="3"/>
        <v>0.216</v>
      </c>
      <c r="AC32" s="47" t="str">
        <f t="shared" si="4"/>
        <v>Menor</v>
      </c>
      <c r="AD32" s="44">
        <f>IFERROR(IF(AND(S31="Impacto",S31="Impacto"),(AD31-(+AD31*V32)),IF(S32="Impacto",(M31-(+M31*V32)),IF(S32="Probabilidad",AD31,""))),"")</f>
        <v>0.4</v>
      </c>
      <c r="AE32" s="48" t="str">
        <f t="shared" ref="AE32:AE34" si="18">+CONCATENATE(AA32, " - ", AC32)</f>
        <v>Baja - Menor</v>
      </c>
      <c r="AF32" s="57" t="str">
        <f>+VLOOKUP(AE32,Datos!$J$4:$K$28,2,)</f>
        <v>MODERADO</v>
      </c>
      <c r="AG32" s="219"/>
      <c r="AH32" s="2"/>
      <c r="AI32" s="189"/>
      <c r="AJ32" s="216"/>
      <c r="AK32" s="221"/>
      <c r="AM32" s="128">
        <v>45777</v>
      </c>
      <c r="AN32" s="134" t="s">
        <v>168</v>
      </c>
      <c r="AO32" s="213"/>
      <c r="AP32" s="244"/>
      <c r="AQ32" s="197"/>
      <c r="AR32" s="114"/>
      <c r="AS32" s="179"/>
      <c r="AT32" s="157"/>
    </row>
    <row r="33" spans="1:46" ht="213" customHeight="1">
      <c r="A33" s="228"/>
      <c r="B33" s="230"/>
      <c r="C33" s="230"/>
      <c r="D33" s="230"/>
      <c r="E33" s="230"/>
      <c r="F33" s="232"/>
      <c r="G33" s="148"/>
      <c r="H33" s="151"/>
      <c r="I33" s="154"/>
      <c r="J33" s="169"/>
      <c r="K33" s="172"/>
      <c r="L33" s="151"/>
      <c r="M33" s="154"/>
      <c r="N33" s="154"/>
      <c r="O33" s="175"/>
      <c r="P33" s="2"/>
      <c r="Q33" s="31">
        <v>3</v>
      </c>
      <c r="R33" s="96" t="s">
        <v>169</v>
      </c>
      <c r="S33" s="45" t="str">
        <f>IF(OR(T33="Preventivo",T33="Detectivo"),"Probabilidad",IF(T33="Correctivo","Impacto",""))</f>
        <v>Probabilidad</v>
      </c>
      <c r="T33" s="6" t="s">
        <v>128</v>
      </c>
      <c r="U33" s="6" t="s">
        <v>66</v>
      </c>
      <c r="V33" s="43" t="str">
        <f t="shared" ref="V33:V34" si="19">IF(AND(T33="Preventivo",U33="Automático"),"50%",IF(AND(T33="Preventivo",U33="Manual"),"40%",IF(AND(T33="Detectivo",U33="Automático"),"40%",IF(AND(T33="Detectivo",U33="Manual"),"30%",IF(AND(T33="Correctivo",U33="Automático"),"35%",IF(AND(T33="Correctivo",U33="Manual"),"25%",""))))))</f>
        <v>40%</v>
      </c>
      <c r="W33" s="81" t="s">
        <v>170</v>
      </c>
      <c r="X33" s="81" t="s">
        <v>171</v>
      </c>
      <c r="Y33" s="81" t="s">
        <v>172</v>
      </c>
      <c r="Z33" s="71">
        <f>IFERROR(IF(AND(S32="Probabilidad",S33="Probabilidad"),(AB32-(+AB32*V33)),IF(S33="Probabilidad",(I31-(+I31*V33)),IF(S33="Impacto",AB32,""))),"")</f>
        <v>0.12959999999999999</v>
      </c>
      <c r="AA33" s="72" t="str">
        <f t="shared" si="2"/>
        <v>Muy Baja</v>
      </c>
      <c r="AB33" s="71">
        <f t="shared" si="3"/>
        <v>0.12959999999999999</v>
      </c>
      <c r="AC33" s="74" t="str">
        <f t="shared" si="4"/>
        <v>Menor</v>
      </c>
      <c r="AD33" s="71">
        <f>IFERROR(IF(AND(S32="Impacto",S32="Impacto"),(AD32-(+AD32*V33)),IF(S33="Impacto",(M31-(+M31*V33)),IF(S33="Probabilidad",AD32,""))),"")</f>
        <v>0.4</v>
      </c>
      <c r="AE33" s="75" t="str">
        <f t="shared" si="18"/>
        <v>Muy Baja - Menor</v>
      </c>
      <c r="AF33" s="76" t="str">
        <f>+VLOOKUP(AE33,Datos!$J$4:$K$28,2,)</f>
        <v>BAJO</v>
      </c>
      <c r="AG33" s="219"/>
      <c r="AH33" s="2"/>
      <c r="AI33" s="189"/>
      <c r="AJ33" s="216"/>
      <c r="AK33" s="221"/>
      <c r="AM33" s="128">
        <v>45777</v>
      </c>
      <c r="AN33" s="137" t="s">
        <v>173</v>
      </c>
      <c r="AO33" s="213"/>
      <c r="AP33" s="244"/>
      <c r="AQ33" s="197"/>
      <c r="AR33" s="114"/>
      <c r="AS33" s="179"/>
      <c r="AT33" s="157"/>
    </row>
    <row r="34" spans="1:46" ht="205.5" customHeight="1">
      <c r="A34" s="201"/>
      <c r="B34" s="206"/>
      <c r="C34" s="206"/>
      <c r="D34" s="206"/>
      <c r="E34" s="206"/>
      <c r="F34" s="209"/>
      <c r="G34" s="149"/>
      <c r="H34" s="152"/>
      <c r="I34" s="155"/>
      <c r="J34" s="170"/>
      <c r="K34" s="173"/>
      <c r="L34" s="152"/>
      <c r="M34" s="155"/>
      <c r="N34" s="174"/>
      <c r="O34" s="176"/>
      <c r="P34" s="33"/>
      <c r="Q34" s="9">
        <v>4</v>
      </c>
      <c r="R34" s="92" t="s">
        <v>174</v>
      </c>
      <c r="S34" s="50" t="str">
        <f>IF(OR(T34="Preventivo",T34="Detectivo"),"Probabilidad",IF(T34="Correctivo","Impacto",""))</f>
        <v>Impacto</v>
      </c>
      <c r="T34" s="142" t="s">
        <v>94</v>
      </c>
      <c r="U34" s="19" t="s">
        <v>66</v>
      </c>
      <c r="V34" s="42" t="str">
        <f t="shared" si="19"/>
        <v>25%</v>
      </c>
      <c r="W34" s="20" t="s">
        <v>141</v>
      </c>
      <c r="X34" s="20" t="s">
        <v>175</v>
      </c>
      <c r="Y34" s="20" t="s">
        <v>176</v>
      </c>
      <c r="Z34" s="49">
        <f>IFERROR(IF(AND(S33="Probabilidad",S34="Probabilidad"),(AB33-(+AB33*V34)),IF(S34="Probabilidad",(I31-(+I31*V34)),IF(S34="Impacto",AB33,""))),"")</f>
        <v>0.12959999999999999</v>
      </c>
      <c r="AA34" s="50" t="str">
        <f t="shared" si="2"/>
        <v>Muy Baja</v>
      </c>
      <c r="AB34" s="77">
        <f t="shared" si="3"/>
        <v>0.12959999999999999</v>
      </c>
      <c r="AC34" s="51" t="str">
        <f t="shared" si="4"/>
        <v>Menor</v>
      </c>
      <c r="AD34" s="49">
        <f>IFERROR(IF(AND(S33="Impacto",S33="Impacto"),(AD33-(+AD33*V34)),IF(S34="Impacto",(M31-(+M31*V34)),IF(S34="Probabilidad",AD33,""))),"")</f>
        <v>0.30000000000000004</v>
      </c>
      <c r="AE34" s="52" t="str">
        <f t="shared" si="18"/>
        <v>Muy Baja - Menor</v>
      </c>
      <c r="AF34" s="58" t="str">
        <f>+VLOOKUP(AE34,Datos!$J$4:$K$28,2,)</f>
        <v>BAJO</v>
      </c>
      <c r="AG34" s="220"/>
      <c r="AH34" s="33"/>
      <c r="AI34" s="190"/>
      <c r="AJ34" s="217"/>
      <c r="AK34" s="222"/>
      <c r="AL34" s="111"/>
      <c r="AM34" s="128">
        <v>45777</v>
      </c>
      <c r="AN34" s="138" t="s">
        <v>177</v>
      </c>
      <c r="AO34" s="214"/>
      <c r="AP34" s="245"/>
      <c r="AQ34" s="198"/>
      <c r="AR34" s="114"/>
      <c r="AS34" s="180"/>
      <c r="AT34" s="158"/>
    </row>
    <row r="35" spans="1:46">
      <c r="P35" s="2"/>
    </row>
  </sheetData>
  <mergeCells count="121">
    <mergeCell ref="A22:A25"/>
    <mergeCell ref="B22:B25"/>
    <mergeCell ref="C22:C25"/>
    <mergeCell ref="D22:D25"/>
    <mergeCell ref="E22:E25"/>
    <mergeCell ref="G22:G25"/>
    <mergeCell ref="F22:F25"/>
    <mergeCell ref="A11:C11"/>
    <mergeCell ref="AK17:AK21"/>
    <mergeCell ref="D12:M12"/>
    <mergeCell ref="H17:H21"/>
    <mergeCell ref="I17:I21"/>
    <mergeCell ref="K17:K21"/>
    <mergeCell ref="H22:H25"/>
    <mergeCell ref="I22:I25"/>
    <mergeCell ref="J22:J25"/>
    <mergeCell ref="AG22:AG25"/>
    <mergeCell ref="K22:K25"/>
    <mergeCell ref="L22:L25"/>
    <mergeCell ref="A1:B8"/>
    <mergeCell ref="C1:AP4"/>
    <mergeCell ref="N11:V11"/>
    <mergeCell ref="AI14:AK15"/>
    <mergeCell ref="O17:O21"/>
    <mergeCell ref="A17:A21"/>
    <mergeCell ref="B17:B21"/>
    <mergeCell ref="A12:C12"/>
    <mergeCell ref="D11:M11"/>
    <mergeCell ref="AG17:AG21"/>
    <mergeCell ref="E17:E21"/>
    <mergeCell ref="L17:L21"/>
    <mergeCell ref="A14:O15"/>
    <mergeCell ref="Q14:AG14"/>
    <mergeCell ref="Z15:AG15"/>
    <mergeCell ref="T15:Y15"/>
    <mergeCell ref="M17:M21"/>
    <mergeCell ref="F17:F21"/>
    <mergeCell ref="C17:C21"/>
    <mergeCell ref="D17:D21"/>
    <mergeCell ref="G17:G21"/>
    <mergeCell ref="AP31:AP34"/>
    <mergeCell ref="AK26:AK27"/>
    <mergeCell ref="AS22:AS25"/>
    <mergeCell ref="AO22:AO25"/>
    <mergeCell ref="AP22:AP25"/>
    <mergeCell ref="AQ22:AQ25"/>
    <mergeCell ref="AJ17:AJ21"/>
    <mergeCell ref="AQ1:AR2"/>
    <mergeCell ref="AS1:AT2"/>
    <mergeCell ref="AQ3:AR4"/>
    <mergeCell ref="AS3:AT4"/>
    <mergeCell ref="AM14:AQ15"/>
    <mergeCell ref="AS14:AT15"/>
    <mergeCell ref="AO17:AO21"/>
    <mergeCell ref="AP17:AP21"/>
    <mergeCell ref="AR16:AR20"/>
    <mergeCell ref="C5:AP8"/>
    <mergeCell ref="AQ5:AR6"/>
    <mergeCell ref="A10:C10"/>
    <mergeCell ref="D10:M10"/>
    <mergeCell ref="AS5:AT6"/>
    <mergeCell ref="AQ7:AR8"/>
    <mergeCell ref="AS7:AT8"/>
    <mergeCell ref="J17:J21"/>
    <mergeCell ref="N26:N30"/>
    <mergeCell ref="O26:O30"/>
    <mergeCell ref="AI22:AI25"/>
    <mergeCell ref="AJ22:AJ25"/>
    <mergeCell ref="AK22:AK25"/>
    <mergeCell ref="N22:N25"/>
    <mergeCell ref="O22:O25"/>
    <mergeCell ref="AP26:AP30"/>
    <mergeCell ref="AO26:AO30"/>
    <mergeCell ref="A26:A30"/>
    <mergeCell ref="B26:B30"/>
    <mergeCell ref="C26:C30"/>
    <mergeCell ref="D26:D30"/>
    <mergeCell ref="E26:E30"/>
    <mergeCell ref="F26:F30"/>
    <mergeCell ref="G26:G30"/>
    <mergeCell ref="H26:H30"/>
    <mergeCell ref="AO31:AO34"/>
    <mergeCell ref="AI31:AI34"/>
    <mergeCell ref="AJ31:AJ34"/>
    <mergeCell ref="AG31:AG34"/>
    <mergeCell ref="AK31:AK34"/>
    <mergeCell ref="K26:K30"/>
    <mergeCell ref="L26:L30"/>
    <mergeCell ref="M26:M30"/>
    <mergeCell ref="I26:I30"/>
    <mergeCell ref="J26:J30"/>
    <mergeCell ref="A31:A34"/>
    <mergeCell ref="B31:B34"/>
    <mergeCell ref="C31:C34"/>
    <mergeCell ref="D31:D34"/>
    <mergeCell ref="E31:E34"/>
    <mergeCell ref="F31:F34"/>
    <mergeCell ref="G31:G34"/>
    <mergeCell ref="H31:H34"/>
    <mergeCell ref="I31:I34"/>
    <mergeCell ref="AT31:AT34"/>
    <mergeCell ref="AS26:AS30"/>
    <mergeCell ref="AT22:AT25"/>
    <mergeCell ref="AS17:AS21"/>
    <mergeCell ref="AT17:AT21"/>
    <mergeCell ref="J31:J34"/>
    <mergeCell ref="K31:K34"/>
    <mergeCell ref="L31:L34"/>
    <mergeCell ref="M31:M34"/>
    <mergeCell ref="N31:N34"/>
    <mergeCell ref="O31:O34"/>
    <mergeCell ref="AG26:AG30"/>
    <mergeCell ref="AS31:AS34"/>
    <mergeCell ref="AT26:AT30"/>
    <mergeCell ref="M22:M25"/>
    <mergeCell ref="AI17:AI21"/>
    <mergeCell ref="AI26:AI30"/>
    <mergeCell ref="N17:N21"/>
    <mergeCell ref="AQ17:AQ21"/>
    <mergeCell ref="AQ26:AQ30"/>
    <mergeCell ref="AQ31:AQ34"/>
  </mergeCells>
  <conditionalFormatting sqref="H17:H34">
    <cfRule type="cellIs" dxfId="46" priority="20" operator="equal">
      <formula>"Baja"</formula>
    </cfRule>
    <cfRule type="cellIs" dxfId="45" priority="16" operator="equal">
      <formula>"Muy Alta"</formula>
    </cfRule>
    <cfRule type="cellIs" dxfId="44" priority="17" operator="equal">
      <formula>"Alta"</formula>
    </cfRule>
    <cfRule type="cellIs" dxfId="43" priority="18" operator="equal">
      <formula>"Media"</formula>
    </cfRule>
    <cfRule type="cellIs" dxfId="42" priority="19" operator="equal">
      <formula>"Muy Baja"</formula>
    </cfRule>
  </conditionalFormatting>
  <conditionalFormatting sqref="L17:L34">
    <cfRule type="cellIs" dxfId="41" priority="11" operator="equal">
      <formula>"Leve"</formula>
    </cfRule>
    <cfRule type="cellIs" dxfId="40" priority="12" operator="equal">
      <formula>"Catastrófico"</formula>
    </cfRule>
    <cfRule type="cellIs" dxfId="39" priority="13" operator="equal">
      <formula>"Mayor"</formula>
    </cfRule>
    <cfRule type="cellIs" dxfId="38" priority="14" operator="equal">
      <formula>"Moderado"</formula>
    </cfRule>
    <cfRule type="cellIs" dxfId="37" priority="15" operator="equal">
      <formula>"Menor"</formula>
    </cfRule>
  </conditionalFormatting>
  <conditionalFormatting sqref="O17:O34 AF27:AF34">
    <cfRule type="cellIs" dxfId="36" priority="26" operator="equal">
      <formula>"MODERADO"</formula>
    </cfRule>
    <cfRule type="cellIs" dxfId="35" priority="25" operator="equal">
      <formula>"BAJO"</formula>
    </cfRule>
    <cfRule type="cellIs" dxfId="34" priority="23" operator="equal">
      <formula>"EXTREMO"</formula>
    </cfRule>
    <cfRule type="cellIs" dxfId="33" priority="24" operator="equal">
      <formula>"ALTO"</formula>
    </cfRule>
  </conditionalFormatting>
  <conditionalFormatting sqref="AA17:AA20">
    <cfRule type="cellIs" dxfId="32" priority="198" operator="equal">
      <formula>"Muy Alta"</formula>
    </cfRule>
    <cfRule type="cellIs" dxfId="31" priority="197" operator="equal">
      <formula>"Media"</formula>
    </cfRule>
    <cfRule type="cellIs" dxfId="30" priority="196" operator="equal">
      <formula>"Baja"</formula>
    </cfRule>
    <cfRule type="cellIs" dxfId="29" priority="195" stopIfTrue="1" operator="equal">
      <formula>"Muy Baja"</formula>
    </cfRule>
    <cfRule type="cellIs" dxfId="28" priority="199" operator="equal">
      <formula>"Alta"</formula>
    </cfRule>
  </conditionalFormatting>
  <conditionalFormatting sqref="AA21">
    <cfRule type="cellIs" dxfId="27" priority="181" operator="equal">
      <formula>"Muy Baja"</formula>
    </cfRule>
  </conditionalFormatting>
  <conditionalFormatting sqref="AA21:AA25">
    <cfRule type="cellIs" dxfId="26" priority="113" operator="equal">
      <formula>"Media"</formula>
    </cfRule>
    <cfRule type="cellIs" dxfId="25" priority="114" operator="equal">
      <formula>"Muy Alta"</formula>
    </cfRule>
    <cfRule type="cellIs" dxfId="24" priority="115" operator="equal">
      <formula>"Alta"</formula>
    </cfRule>
    <cfRule type="cellIs" dxfId="23" priority="112" operator="equal">
      <formula>"Baja"</formula>
    </cfRule>
  </conditionalFormatting>
  <conditionalFormatting sqref="AA22:AA24">
    <cfRule type="cellIs" dxfId="22" priority="125" operator="equal">
      <formula>"B+$Z$17Muy Baja"</formula>
    </cfRule>
  </conditionalFormatting>
  <conditionalFormatting sqref="AA25">
    <cfRule type="cellIs" dxfId="21" priority="111" operator="equal">
      <formula>"Muy Baja"</formula>
    </cfRule>
  </conditionalFormatting>
  <conditionalFormatting sqref="AA27:AA30">
    <cfRule type="cellIs" dxfId="20" priority="22" operator="equal">
      <formula>"Muy Baja"</formula>
    </cfRule>
  </conditionalFormatting>
  <conditionalFormatting sqref="AA27:AA34">
    <cfRule type="cellIs" dxfId="19" priority="10" operator="equal">
      <formula>"Alta"</formula>
    </cfRule>
    <cfRule type="cellIs" dxfId="18" priority="9" operator="equal">
      <formula>"Muy Alta"</formula>
    </cfRule>
    <cfRule type="cellIs" dxfId="17" priority="8" operator="equal">
      <formula>"Media"</formula>
    </cfRule>
    <cfRule type="cellIs" dxfId="16" priority="7" operator="equal">
      <formula>"Baja"</formula>
    </cfRule>
  </conditionalFormatting>
  <conditionalFormatting sqref="AA31">
    <cfRule type="cellIs" dxfId="15" priority="21" operator="equal">
      <formula>"B+$Z$17Muy Baja"</formula>
    </cfRule>
  </conditionalFormatting>
  <conditionalFormatting sqref="AA32:AA34">
    <cfRule type="cellIs" dxfId="14" priority="1" operator="equal">
      <formula>"Muy Baja"</formula>
    </cfRule>
  </conditionalFormatting>
  <conditionalFormatting sqref="AC17:AC25">
    <cfRule type="cellIs" dxfId="13" priority="106" operator="equal">
      <formula>"Catastrófico"</formula>
    </cfRule>
    <cfRule type="cellIs" dxfId="12" priority="107" operator="equal">
      <formula>"Mayor"</formula>
    </cfRule>
    <cfRule type="cellIs" dxfId="11" priority="108" operator="equal">
      <formula>"Moderado"</formula>
    </cfRule>
    <cfRule type="cellIs" dxfId="10" priority="109" operator="equal">
      <formula>"Menor"</formula>
    </cfRule>
    <cfRule type="cellIs" dxfId="9" priority="110" operator="equal">
      <formula>"Leve"</formula>
    </cfRule>
  </conditionalFormatting>
  <conditionalFormatting sqref="AC27:AC34">
    <cfRule type="cellIs" dxfId="8" priority="2" operator="equal">
      <formula>"Catastrófico"</formula>
    </cfRule>
    <cfRule type="cellIs" dxfId="7" priority="3" operator="equal">
      <formula>"Mayor"</formula>
    </cfRule>
    <cfRule type="cellIs" dxfId="6" priority="4" operator="equal">
      <formula>"Moderado"</formula>
    </cfRule>
    <cfRule type="cellIs" dxfId="5" priority="5" operator="equal">
      <formula>"Menor"</formula>
    </cfRule>
    <cfRule type="cellIs" dxfId="4" priority="6" operator="equal">
      <formula>"Leve"</formula>
    </cfRule>
  </conditionalFormatting>
  <conditionalFormatting sqref="AF17:AF25">
    <cfRule type="cellIs" dxfId="3" priority="102" operator="equal">
      <formula>"EXTREMO"</formula>
    </cfRule>
    <cfRule type="cellIs" dxfId="2" priority="103" operator="equal">
      <formula>"ALTO"</formula>
    </cfRule>
    <cfRule type="cellIs" dxfId="1" priority="104" operator="equal">
      <formula>"BAJO"</formula>
    </cfRule>
    <cfRule type="cellIs" dxfId="0" priority="105" operator="equal">
      <formula>"MODERADO"</formula>
    </cfRule>
  </conditionalFormatting>
  <pageMargins left="0.70866141732283472" right="0.70866141732283472" top="0.74803149606299213" bottom="0.74803149606299213" header="0.31496062992125984" footer="0.31496062992125984"/>
  <pageSetup paperSize="41" scale="54" fitToWidth="3" fitToHeight="3" orientation="landscape" r:id="rId1"/>
  <colBreaks count="1" manualBreakCount="1">
    <brk id="16" max="23" man="1"/>
  </colBreaks>
  <ignoredErrors>
    <ignoredError sqref="O17 L21:M21 M17 L18:M18" evalError="1"/>
  </ignoredErrors>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0000000}">
          <x14:formula1>
            <xm:f>Datos!$A$4:$A$6</xm:f>
          </x14:formula1>
          <xm:sqref>B17:B25</xm:sqref>
        </x14:dataValidation>
        <x14:dataValidation type="list" allowBlank="1" showInputMessage="1" showErrorMessage="1" xr:uid="{00000000-0002-0000-0000-000001000000}">
          <x14:formula1>
            <xm:f>Datos!$O$3:$O$15</xm:f>
          </x14:formula1>
          <xm:sqref>J17:J25</xm:sqref>
        </x14:dataValidation>
        <x14:dataValidation type="list" allowBlank="1" showInputMessage="1" showErrorMessage="1" xr:uid="{00000000-0002-0000-0000-000002000000}">
          <x14:formula1>
            <xm:f>Datos!$P$19:$P$22</xm:f>
          </x14:formula1>
          <xm:sqref>T17:T25</xm:sqref>
        </x14:dataValidation>
        <x14:dataValidation type="list" allowBlank="1" showInputMessage="1" showErrorMessage="1" xr:uid="{00000000-0002-0000-0000-000003000000}">
          <x14:formula1>
            <xm:f>Datos!$P$25:$P$26</xm:f>
          </x14:formula1>
          <xm:sqref>U17:U25</xm:sqref>
        </x14:dataValidation>
        <x14:dataValidation type="list" allowBlank="1" showInputMessage="1" showErrorMessage="1" xr:uid="{00000000-0002-0000-0000-000004000000}">
          <x14:formula1>
            <xm:f>Datos!$O$11:$O$15</xm:f>
          </x14:formula1>
          <xm:sqref>J26:J34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Q28"/>
  <sheetViews>
    <sheetView topLeftCell="A3" zoomScale="120" zoomScaleNormal="120" workbookViewId="0">
      <selection activeCell="J4" sqref="J4"/>
    </sheetView>
  </sheetViews>
  <sheetFormatPr defaultColWidth="11.42578125" defaultRowHeight="15"/>
  <cols>
    <col min="7" max="7" width="14.85546875" customWidth="1"/>
    <col min="10" max="10" width="33" customWidth="1"/>
    <col min="15" max="15" width="81.42578125" customWidth="1"/>
  </cols>
  <sheetData>
    <row r="3" spans="1:17">
      <c r="A3" s="23" t="s">
        <v>178</v>
      </c>
      <c r="D3" t="s">
        <v>179</v>
      </c>
      <c r="G3" t="s">
        <v>180</v>
      </c>
      <c r="J3" t="s">
        <v>181</v>
      </c>
      <c r="O3" t="s">
        <v>182</v>
      </c>
    </row>
    <row r="4" spans="1:17">
      <c r="A4" t="s">
        <v>183</v>
      </c>
      <c r="D4" t="s">
        <v>184</v>
      </c>
      <c r="E4" s="22">
        <v>0.2</v>
      </c>
      <c r="G4" t="s">
        <v>185</v>
      </c>
      <c r="H4" s="22">
        <v>0.2</v>
      </c>
      <c r="J4" t="s">
        <v>186</v>
      </c>
      <c r="K4" t="s">
        <v>187</v>
      </c>
      <c r="O4" t="s">
        <v>188</v>
      </c>
      <c r="P4" s="3" t="s">
        <v>189</v>
      </c>
      <c r="Q4" s="25">
        <v>0.2</v>
      </c>
    </row>
    <row r="5" spans="1:17">
      <c r="A5" t="s">
        <v>59</v>
      </c>
      <c r="D5" t="s">
        <v>190</v>
      </c>
      <c r="E5" s="22">
        <v>0.4</v>
      </c>
      <c r="G5" t="s">
        <v>191</v>
      </c>
      <c r="H5" s="22">
        <v>0.4</v>
      </c>
      <c r="J5" t="s">
        <v>192</v>
      </c>
      <c r="K5" t="s">
        <v>187</v>
      </c>
      <c r="O5" s="24" t="s">
        <v>193</v>
      </c>
      <c r="P5" s="3" t="s">
        <v>194</v>
      </c>
      <c r="Q5" s="25">
        <v>0.4</v>
      </c>
    </row>
    <row r="6" spans="1:17">
      <c r="A6" t="s">
        <v>155</v>
      </c>
      <c r="D6" t="s">
        <v>195</v>
      </c>
      <c r="E6" s="22">
        <v>0.6</v>
      </c>
      <c r="G6" t="s">
        <v>196</v>
      </c>
      <c r="H6" s="22">
        <v>0.6</v>
      </c>
      <c r="J6" t="s">
        <v>197</v>
      </c>
      <c r="K6" t="s">
        <v>196</v>
      </c>
      <c r="O6" t="s">
        <v>198</v>
      </c>
      <c r="P6" s="3" t="s">
        <v>199</v>
      </c>
      <c r="Q6" s="25">
        <v>0.6</v>
      </c>
    </row>
    <row r="7" spans="1:17">
      <c r="D7" t="s">
        <v>200</v>
      </c>
      <c r="E7" s="22">
        <v>0.8</v>
      </c>
      <c r="G7" t="s">
        <v>201</v>
      </c>
      <c r="H7" s="22">
        <v>0.8</v>
      </c>
      <c r="J7" t="s">
        <v>202</v>
      </c>
      <c r="K7" t="s">
        <v>203</v>
      </c>
      <c r="O7" t="s">
        <v>204</v>
      </c>
      <c r="P7" s="3" t="s">
        <v>205</v>
      </c>
      <c r="Q7" s="25">
        <v>0.8</v>
      </c>
    </row>
    <row r="8" spans="1:17">
      <c r="D8" t="s">
        <v>206</v>
      </c>
      <c r="E8" s="22">
        <v>1</v>
      </c>
      <c r="G8" t="s">
        <v>207</v>
      </c>
      <c r="H8" s="22">
        <v>1</v>
      </c>
      <c r="J8" t="s">
        <v>208</v>
      </c>
      <c r="K8" t="s">
        <v>209</v>
      </c>
      <c r="O8" t="s">
        <v>210</v>
      </c>
      <c r="P8" s="3" t="s">
        <v>211</v>
      </c>
      <c r="Q8" s="25">
        <v>1</v>
      </c>
    </row>
    <row r="9" spans="1:17">
      <c r="J9" t="s">
        <v>212</v>
      </c>
      <c r="K9" t="s">
        <v>187</v>
      </c>
    </row>
    <row r="10" spans="1:17">
      <c r="J10" t="s">
        <v>213</v>
      </c>
      <c r="K10" t="s">
        <v>196</v>
      </c>
      <c r="O10" t="s">
        <v>214</v>
      </c>
    </row>
    <row r="11" spans="1:17">
      <c r="J11" t="s">
        <v>215</v>
      </c>
      <c r="K11" t="s">
        <v>196</v>
      </c>
      <c r="O11" t="s">
        <v>101</v>
      </c>
      <c r="P11" s="3" t="s">
        <v>189</v>
      </c>
      <c r="Q11" s="25">
        <v>0.2</v>
      </c>
    </row>
    <row r="12" spans="1:17" ht="30.75" customHeight="1">
      <c r="J12" t="s">
        <v>216</v>
      </c>
      <c r="K12" t="s">
        <v>203</v>
      </c>
      <c r="O12" s="24" t="s">
        <v>63</v>
      </c>
      <c r="P12" s="3" t="s">
        <v>194</v>
      </c>
      <c r="Q12" s="25">
        <v>0.4</v>
      </c>
    </row>
    <row r="13" spans="1:17" ht="30">
      <c r="J13" t="s">
        <v>217</v>
      </c>
      <c r="K13" t="s">
        <v>209</v>
      </c>
      <c r="O13" s="24" t="s">
        <v>218</v>
      </c>
      <c r="P13" s="3" t="s">
        <v>199</v>
      </c>
      <c r="Q13" s="25">
        <v>0.6</v>
      </c>
    </row>
    <row r="14" spans="1:17" ht="30">
      <c r="J14" t="s">
        <v>219</v>
      </c>
      <c r="K14" t="s">
        <v>196</v>
      </c>
      <c r="O14" s="24" t="s">
        <v>220</v>
      </c>
      <c r="P14" s="3" t="s">
        <v>205</v>
      </c>
      <c r="Q14" s="25">
        <v>0.8</v>
      </c>
    </row>
    <row r="15" spans="1:17" ht="30">
      <c r="J15" t="s">
        <v>221</v>
      </c>
      <c r="K15" t="s">
        <v>196</v>
      </c>
      <c r="O15" s="24" t="s">
        <v>222</v>
      </c>
      <c r="P15" s="3" t="s">
        <v>211</v>
      </c>
      <c r="Q15" s="25">
        <v>1</v>
      </c>
    </row>
    <row r="16" spans="1:17">
      <c r="J16" t="s">
        <v>223</v>
      </c>
      <c r="K16" t="s">
        <v>196</v>
      </c>
    </row>
    <row r="17" spans="10:16">
      <c r="J17" t="s">
        <v>224</v>
      </c>
      <c r="K17" t="s">
        <v>203</v>
      </c>
    </row>
    <row r="18" spans="10:16">
      <c r="J18" t="s">
        <v>225</v>
      </c>
      <c r="K18" t="s">
        <v>209</v>
      </c>
    </row>
    <row r="19" spans="10:16">
      <c r="J19" t="s">
        <v>226</v>
      </c>
      <c r="K19" t="s">
        <v>196</v>
      </c>
      <c r="P19" t="s">
        <v>227</v>
      </c>
    </row>
    <row r="20" spans="10:16">
      <c r="J20" t="s">
        <v>228</v>
      </c>
      <c r="K20" t="s">
        <v>196</v>
      </c>
      <c r="P20" t="s">
        <v>128</v>
      </c>
    </row>
    <row r="21" spans="10:16">
      <c r="J21" t="s">
        <v>229</v>
      </c>
      <c r="K21" t="s">
        <v>203</v>
      </c>
      <c r="P21" t="s">
        <v>65</v>
      </c>
    </row>
    <row r="22" spans="10:16">
      <c r="J22" t="s">
        <v>230</v>
      </c>
      <c r="K22" t="s">
        <v>203</v>
      </c>
      <c r="P22" t="s">
        <v>94</v>
      </c>
    </row>
    <row r="23" spans="10:16">
      <c r="J23" t="s">
        <v>231</v>
      </c>
      <c r="K23" t="s">
        <v>209</v>
      </c>
    </row>
    <row r="24" spans="10:16">
      <c r="J24" t="s">
        <v>232</v>
      </c>
      <c r="K24" t="s">
        <v>203</v>
      </c>
      <c r="P24" t="s">
        <v>233</v>
      </c>
    </row>
    <row r="25" spans="10:16">
      <c r="J25" t="s">
        <v>234</v>
      </c>
      <c r="K25" t="s">
        <v>203</v>
      </c>
      <c r="P25" t="s">
        <v>235</v>
      </c>
    </row>
    <row r="26" spans="10:16">
      <c r="J26" t="s">
        <v>236</v>
      </c>
      <c r="K26" t="s">
        <v>203</v>
      </c>
      <c r="P26" t="s">
        <v>66</v>
      </c>
    </row>
    <row r="27" spans="10:16">
      <c r="J27" t="s">
        <v>237</v>
      </c>
      <c r="K27" t="s">
        <v>203</v>
      </c>
    </row>
    <row r="28" spans="10:16">
      <c r="J28" t="s">
        <v>238</v>
      </c>
      <c r="K28" t="s">
        <v>209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A27" sqref="A27"/>
    </sheetView>
  </sheetViews>
  <sheetFormatPr defaultColWidth="11.42578125"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960FE7278092C44B5607AA964C04AD8" ma:contentTypeVersion="18" ma:contentTypeDescription="Crear nuevo documento." ma:contentTypeScope="" ma:versionID="3c334712ddb1a386e221a84023a1ba0c">
  <xsd:schema xmlns:xsd="http://www.w3.org/2001/XMLSchema" xmlns:xs="http://www.w3.org/2001/XMLSchema" xmlns:p="http://schemas.microsoft.com/office/2006/metadata/properties" xmlns:ns2="8befd943-4f51-4e42-85af-a07052259448" xmlns:ns3="d8efec78-3424-4c97-abf4-c2ff1d9e6d03" targetNamespace="http://schemas.microsoft.com/office/2006/metadata/properties" ma:root="true" ma:fieldsID="1ff44eaf9d9925a66300bdb688085a0f" ns2:_="" ns3:_="">
    <xsd:import namespace="8befd943-4f51-4e42-85af-a07052259448"/>
    <xsd:import namespace="d8efec78-3424-4c97-abf4-c2ff1d9e6d0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fd943-4f51-4e42-85af-a07052259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efec78-3424-4c97-abf4-c2ff1d9e6d0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dbdcf5c2-d273-4d70-8f91-c5c66f26fa01}" ma:internalName="TaxCatchAll" ma:showField="CatchAllData" ma:web="d8efec78-3424-4c97-abf4-c2ff1d9e6d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fd943-4f51-4e42-85af-a07052259448">
      <Terms xmlns="http://schemas.microsoft.com/office/infopath/2007/PartnerControls"/>
    </lcf76f155ced4ddcb4097134ff3c332f>
    <TaxCatchAll xmlns="d8efec78-3424-4c97-abf4-c2ff1d9e6d0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8D7CD1-1C31-4496-9943-40D16C2A83BD}"/>
</file>

<file path=customXml/itemProps2.xml><?xml version="1.0" encoding="utf-8"?>
<ds:datastoreItem xmlns:ds="http://schemas.openxmlformats.org/officeDocument/2006/customXml" ds:itemID="{FD2FE8B3-D67C-4648-8EA9-D0A24780E912}"/>
</file>

<file path=customXml/itemProps3.xml><?xml version="1.0" encoding="utf-8"?>
<ds:datastoreItem xmlns:ds="http://schemas.openxmlformats.org/officeDocument/2006/customXml" ds:itemID="{4B70107C-B374-42C4-8DFB-90345115355F}"/>
</file>

<file path=docProps/app.xml><?xml version="1.0" encoding="utf-8"?>
<Properties xmlns="http://schemas.openxmlformats.org/officeDocument/2006/extended-properties" xmlns:vt="http://schemas.openxmlformats.org/officeDocument/2006/docPropsVTypes">
  <Application>Microsoft Excel Online</Application>
  <Manager>GRF</Manager>
  <Company>IDIPRON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MAPA DE RIESGOS 2023</dc:title>
  <dc:subject>Reunion Revision mapa de riesgos del proceso GIAE</dc:subject>
  <dc:creator>Graciela Robayo Baracaldo</dc:creator>
  <cp:keywords>GERENCIA RECURSOS FISICOS</cp:keywords>
  <dc:description/>
  <cp:lastModifiedBy>Control Interno</cp:lastModifiedBy>
  <cp:revision/>
  <dcterms:created xsi:type="dcterms:W3CDTF">2021-05-10T15:52:34Z</dcterms:created>
  <dcterms:modified xsi:type="dcterms:W3CDTF">2025-05-30T00:08:55Z</dcterms:modified>
  <cp:category>5200 almacen</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0x010100C960FE7278092C44B5607AA964C04AD8</vt:lpwstr>
  </property>
  <property fmtid="{D5CDD505-2E9C-101B-9397-08002B2CF9AE}" pid="3" name="MediaServiceImageTags">
    <vt:lpwstr/>
  </property>
</Properties>
</file>